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omments3.xml" ContentType="application/vnd.openxmlformats-officedocument.spreadsheetml.comments+xml"/>
  <Override PartName="/xl/drawings/drawing4.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drawings/drawing5.xml" ContentType="application/vnd.openxmlformats-officedocument.drawing+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6.xml" ContentType="application/vnd.openxmlformats-officedocument.drawing+xml"/>
  <Override PartName="/xl/ctrlProps/ctrlProp41.xml" ContentType="application/vnd.ms-excel.controlproperties+xml"/>
  <Override PartName="/xl/ctrlProps/ctrlProp42.xml" ContentType="application/vnd.ms-excel.controlpropertie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updateLinks="never" codeName="ThisWorkbook" defaultThemeVersion="124226"/>
  <mc:AlternateContent xmlns:mc="http://schemas.openxmlformats.org/markup-compatibility/2006">
    <mc:Choice Requires="x15">
      <x15ac:absPath xmlns:x15ac="http://schemas.microsoft.com/office/spreadsheetml/2010/11/ac" url="Z:\Felles\EFP\9-skjemaer\budsjettskjema\Utvikling og publisering_gjeldende\Nasjonale (flere søknadstyper)\Publisert\"/>
    </mc:Choice>
  </mc:AlternateContent>
  <xr:revisionPtr revIDLastSave="0" documentId="8_{656168D8-2CC7-4F8F-916C-0CEFEFDB863A}" xr6:coauthVersionLast="47" xr6:coauthVersionMax="47" xr10:uidLastSave="{00000000-0000-0000-0000-000000000000}"/>
  <workbookProtection workbookAlgorithmName="SHA-512" workbookHashValue="blgEwIaGpMJ2HRzRhgOAblly/5QNWDxMWabB/fcqUHx0NJc8EfvQc5zUjDgFG6FNyY4EL0kMbWy1B6tjFGm3fQ==" workbookSaltValue="2RynpVOvFdQmupQ3x76zlA==" workbookSpinCount="100000" lockStructure="1"/>
  <bookViews>
    <workbookView xWindow="-120" yWindow="-120" windowWidth="29040" windowHeight="17520" tabRatio="921" firstSheet="1" activeTab="1" xr2:uid="{00000000-000D-0000-FFFF-FFFF00000000}"/>
  </bookViews>
  <sheets>
    <sheet name="Forside" sheetId="57" state="hidden" r:id="rId1"/>
    <sheet name="Registrering" sheetId="67" r:id="rId2"/>
    <sheet name="Budsjett" sheetId="30" r:id="rId3"/>
    <sheet name="Avkortet bevilgning" sheetId="104" r:id="rId4"/>
    <sheet name="Budsjett_FL" sheetId="74" state="hidden" r:id="rId5"/>
    <sheet name="Budsjett oppdrag" sheetId="70" state="hidden" r:id="rId6"/>
    <sheet name="Konferansemal" sheetId="64" state="hidden" r:id="rId7"/>
    <sheet name="Leiested" sheetId="52" state="hidden" r:id="rId8"/>
    <sheet name="Prosjektcontroller" sheetId="59" state="hidden" r:id="rId9"/>
    <sheet name="Prosjektcontroller_FL" sheetId="68" state="hidden" r:id="rId10"/>
    <sheet name="Prosjektleder" sheetId="65" state="hidden" r:id="rId11"/>
    <sheet name="Prosjektleder_FL" sheetId="69" state="hidden" r:id="rId12"/>
    <sheet name="Prosjekteier" sheetId="66" r:id="rId13"/>
    <sheet name="Prosjekteier_FL" sheetId="75" state="hidden" r:id="rId14"/>
    <sheet name="Intern budsjett oppdrag" sheetId="71" state="hidden" r:id="rId15"/>
    <sheet name="Tabeller" sheetId="32" state="hidden" r:id="rId16"/>
    <sheet name="NFR-budsjett" sheetId="73" state="hidden" r:id="rId17"/>
    <sheet name="RCN budget" sheetId="46" state="hidden" r:id="rId18"/>
    <sheet name="NFR - Inkl.partnere" sheetId="76" state="hidden" r:id="rId19"/>
    <sheet name="NFR-budsjett_FL" sheetId="82" state="hidden" r:id="rId20"/>
    <sheet name="RCN budget_FL" sheetId="83" state="hidden" r:id="rId21"/>
    <sheet name="NFR - Inkl.partnere_FL" sheetId="84" state="hidden" r:id="rId22"/>
    <sheet name="NFR-budsjett-SFF" sheetId="61" state="hidden" r:id="rId23"/>
    <sheet name="NFR - Inkl. partnere SFF" sheetId="94" state="hidden" r:id="rId24"/>
    <sheet name="SFF-tilleggsfin.eksist." sheetId="80" state="hidden" r:id="rId25"/>
    <sheet name="SFF-tilleggsfin.nye" sheetId="81" state="hidden" r:id="rId26"/>
    <sheet name="Eksternt tilbud oppdrag" sheetId="63" state="hidden" r:id="rId27"/>
    <sheet name="Endringslogg" sheetId="53" state="hidden" r:id="rId28"/>
    <sheet name="NFR - Partner 1" sheetId="77" state="hidden" r:id="rId29"/>
    <sheet name="NFR - Partner 2" sheetId="78" state="hidden" r:id="rId30"/>
    <sheet name="NFR - Partner 3" sheetId="79" state="hidden" r:id="rId31"/>
    <sheet name="NFR - Partner 4" sheetId="85" state="hidden" r:id="rId32"/>
    <sheet name="NFR - Partner 5" sheetId="86" state="hidden" r:id="rId33"/>
    <sheet name="NFR - Partner 6" sheetId="87" state="hidden" r:id="rId34"/>
    <sheet name="NFR - Partner 7" sheetId="88" state="hidden" r:id="rId35"/>
    <sheet name="NFR - Partner 8" sheetId="89" state="hidden" r:id="rId36"/>
    <sheet name="NFR - Partner 9" sheetId="90" state="hidden" r:id="rId37"/>
    <sheet name="NFR - Partner 10" sheetId="91" state="hidden" r:id="rId38"/>
    <sheet name="NFR SFF - Partner 1" sheetId="93" state="hidden" r:id="rId39"/>
    <sheet name="NFR SFF - Partner 2" sheetId="95" state="hidden" r:id="rId40"/>
    <sheet name="NFR SFF - Partner 3" sheetId="96" state="hidden" r:id="rId41"/>
    <sheet name="NFR SFF - Partner 4" sheetId="97" state="hidden" r:id="rId42"/>
    <sheet name="NFR SFF - Partner 5" sheetId="98" state="hidden" r:id="rId43"/>
    <sheet name="NFR SFF - Partner 6" sheetId="99" state="hidden" r:id="rId44"/>
    <sheet name="NFR SFF - Partner 7" sheetId="100" state="hidden" r:id="rId45"/>
    <sheet name="NFR SFF - Partner 8" sheetId="101" state="hidden" r:id="rId46"/>
    <sheet name="NFR SFF - Partner 9" sheetId="102" state="hidden" r:id="rId47"/>
    <sheet name="NFR SFF - Partner 10" sheetId="103" state="hidden" r:id="rId48"/>
  </sheets>
  <externalReferences>
    <externalReference r:id="rId49"/>
    <externalReference r:id="rId50"/>
    <externalReference r:id="rId51"/>
    <externalReference r:id="rId52"/>
    <externalReference r:id="rId53"/>
  </externalReferences>
  <definedNames>
    <definedName name="_xlnm.Print_Area" localSheetId="2">Budsjett!$B$1:$T$59</definedName>
    <definedName name="_xlnm.Print_Area" localSheetId="4">Budsjett_FL!$B$1:$U$90</definedName>
    <definedName name="_xlnm.Print_Area" localSheetId="26">'Eksternt tilbud oppdrag'!$A$1:$L$18,'Eksternt tilbud oppdrag'!$A$20:$I$47,'Eksternt tilbud oppdrag'!$A$54:$D$72</definedName>
    <definedName name="_xlnm.Print_Area" localSheetId="6">Konferansemal!$B$1:$T$38</definedName>
    <definedName name="_xlnm.Print_Area" localSheetId="7">Leiested!$A$1:$P$64</definedName>
    <definedName name="_xlnm.Print_Area" localSheetId="8">Prosjektcontroller!$B$1:$M$55</definedName>
    <definedName name="_xlnm.Print_Area" localSheetId="9">Prosjektcontroller_FL!$B$1:$M$50</definedName>
    <definedName name="_xlnm.Print_Area" localSheetId="12">Prosjekteier!$B$1:$N$15</definedName>
    <definedName name="_xlnm.Print_Area" localSheetId="13">Prosjekteier_FL!$B$1:$N$18</definedName>
    <definedName name="_xlnm.Print_Area" localSheetId="10">Prosjektleder!$B$1:$N$25</definedName>
    <definedName name="_xlnm.Print_Area" localSheetId="11">Prosjektleder_FL!$B$1:$N$21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66" l="1"/>
  <c r="J4" i="104" l="1"/>
  <c r="J5" i="104"/>
  <c r="J3" i="104"/>
  <c r="K3" i="104"/>
  <c r="E36" i="30"/>
  <c r="E37" i="30"/>
  <c r="E38" i="30"/>
  <c r="E39" i="30"/>
  <c r="E34" i="30"/>
  <c r="B3" i="104"/>
  <c r="B4" i="104"/>
  <c r="B5" i="104"/>
  <c r="K4" i="104"/>
  <c r="K5" i="104"/>
  <c r="C51" i="30"/>
  <c r="D8" i="104"/>
  <c r="HR13" i="30"/>
  <c r="HQ13" i="30"/>
  <c r="HN13" i="30"/>
  <c r="GV13" i="30"/>
  <c r="GU13" i="30"/>
  <c r="GT13" i="30"/>
  <c r="GS13" i="30"/>
  <c r="GR13" i="30"/>
  <c r="GQ13" i="30"/>
  <c r="GP13" i="30"/>
  <c r="GO13" i="30"/>
  <c r="GN13" i="30"/>
  <c r="GM13" i="30"/>
  <c r="GL13" i="30"/>
  <c r="GK13" i="30"/>
  <c r="GJ13" i="30"/>
  <c r="GF13" i="30"/>
  <c r="GE13" i="30"/>
  <c r="GD13" i="30"/>
  <c r="GC13" i="30"/>
  <c r="GB13" i="30"/>
  <c r="GA13" i="30"/>
  <c r="FZ13" i="30"/>
  <c r="FY13" i="30"/>
  <c r="FX13" i="30"/>
  <c r="FW13" i="30"/>
  <c r="FV13" i="30"/>
  <c r="FU13" i="30"/>
  <c r="FT13" i="30"/>
  <c r="FP13" i="30"/>
  <c r="FO13" i="30"/>
  <c r="FN13" i="30"/>
  <c r="FM13" i="30"/>
  <c r="FL13" i="30"/>
  <c r="FK13" i="30"/>
  <c r="FJ13" i="30"/>
  <c r="FI13" i="30"/>
  <c r="FH13" i="30"/>
  <c r="FG13" i="30"/>
  <c r="FF13" i="30"/>
  <c r="FE13" i="30"/>
  <c r="FD13" i="30"/>
  <c r="EZ13" i="30"/>
  <c r="EY13" i="30"/>
  <c r="EX13" i="30"/>
  <c r="EW13" i="30"/>
  <c r="EV13" i="30"/>
  <c r="EU13" i="30"/>
  <c r="ET13" i="30"/>
  <c r="ES13" i="30"/>
  <c r="ER13" i="30"/>
  <c r="EQ13" i="30"/>
  <c r="EP13" i="30"/>
  <c r="EO13" i="30"/>
  <c r="EN13" i="30"/>
  <c r="DV13" i="30"/>
  <c r="DX13" i="30" s="1"/>
  <c r="CQ13" i="30"/>
  <c r="CC13" i="30" s="1"/>
  <c r="CP13" i="30"/>
  <c r="CO13" i="30"/>
  <c r="CN13" i="30"/>
  <c r="CM13" i="30"/>
  <c r="BY13" i="30" s="1"/>
  <c r="CL13" i="30"/>
  <c r="BX13" i="30" s="1"/>
  <c r="CK13" i="30"/>
  <c r="BW13" i="30" s="1"/>
  <c r="CJ13" i="30"/>
  <c r="BV13" i="30" s="1"/>
  <c r="CI13" i="30"/>
  <c r="BU13" i="30" s="1"/>
  <c r="CH13" i="30"/>
  <c r="BT13" i="30" s="1"/>
  <c r="CG13" i="30"/>
  <c r="BS13" i="30" s="1"/>
  <c r="CF13" i="30"/>
  <c r="BR13" i="30" s="1"/>
  <c r="CE13" i="30"/>
  <c r="BQ13" i="30" s="1"/>
  <c r="CB13" i="30"/>
  <c r="CA13" i="30"/>
  <c r="BZ13" i="30"/>
  <c r="AR13" i="30"/>
  <c r="AT13" i="30" s="1"/>
  <c r="F13" i="30"/>
  <c r="D13" i="30" s="1"/>
  <c r="HR12" i="30"/>
  <c r="HQ12" i="30"/>
  <c r="HN12" i="30"/>
  <c r="GV12" i="30"/>
  <c r="GU12" i="30"/>
  <c r="GT12" i="30"/>
  <c r="GS12" i="30"/>
  <c r="GR12" i="30"/>
  <c r="GQ12" i="30"/>
  <c r="GP12" i="30"/>
  <c r="GO12" i="30"/>
  <c r="GN12" i="30"/>
  <c r="GM12" i="30"/>
  <c r="GL12" i="30"/>
  <c r="GK12" i="30"/>
  <c r="GJ12" i="30"/>
  <c r="GF12" i="30"/>
  <c r="GE12" i="30"/>
  <c r="GD12" i="30"/>
  <c r="GC12" i="30"/>
  <c r="GB12" i="30"/>
  <c r="GA12" i="30"/>
  <c r="FZ12" i="30"/>
  <c r="FY12" i="30"/>
  <c r="FX12" i="30"/>
  <c r="FW12" i="30"/>
  <c r="FV12" i="30"/>
  <c r="FU12" i="30"/>
  <c r="FT12" i="30"/>
  <c r="FP12" i="30"/>
  <c r="FO12" i="30"/>
  <c r="FN12" i="30"/>
  <c r="FM12" i="30"/>
  <c r="FL12" i="30"/>
  <c r="FK12" i="30"/>
  <c r="FJ12" i="30"/>
  <c r="FI12" i="30"/>
  <c r="FH12" i="30"/>
  <c r="FG12" i="30"/>
  <c r="FF12" i="30"/>
  <c r="FE12" i="30"/>
  <c r="FD12" i="30"/>
  <c r="EZ12" i="30"/>
  <c r="EY12" i="30"/>
  <c r="EX12" i="30"/>
  <c r="EW12" i="30"/>
  <c r="EV12" i="30"/>
  <c r="EU12" i="30"/>
  <c r="ET12" i="30"/>
  <c r="ES12" i="30"/>
  <c r="ER12" i="30"/>
  <c r="EQ12" i="30"/>
  <c r="EP12" i="30"/>
  <c r="EO12" i="30"/>
  <c r="EN12" i="30"/>
  <c r="DV12" i="30"/>
  <c r="EM12" i="30" s="1"/>
  <c r="FC12" i="30" s="1"/>
  <c r="FS12" i="30" s="1"/>
  <c r="GI12" i="30" s="1"/>
  <c r="GZ12" i="30" s="1"/>
  <c r="CQ12" i="30"/>
  <c r="CC12" i="30" s="1"/>
  <c r="CP12" i="30"/>
  <c r="CO12" i="30"/>
  <c r="CA12" i="30" s="1"/>
  <c r="CN12" i="30"/>
  <c r="BZ12" i="30" s="1"/>
  <c r="CM12" i="30"/>
  <c r="BY12" i="30" s="1"/>
  <c r="CL12" i="30"/>
  <c r="BX12" i="30" s="1"/>
  <c r="CK12" i="30"/>
  <c r="BW12" i="30" s="1"/>
  <c r="CJ12" i="30"/>
  <c r="BV12" i="30" s="1"/>
  <c r="CI12" i="30"/>
  <c r="BU12" i="30" s="1"/>
  <c r="CH12" i="30"/>
  <c r="BT12" i="30" s="1"/>
  <c r="CG12" i="30"/>
  <c r="BS12" i="30" s="1"/>
  <c r="CF12" i="30"/>
  <c r="BR12" i="30" s="1"/>
  <c r="CE12" i="30"/>
  <c r="BQ12" i="30" s="1"/>
  <c r="CB12" i="30"/>
  <c r="AR12" i="30"/>
  <c r="AT12" i="30" s="1"/>
  <c r="F12" i="30"/>
  <c r="D12" i="30" s="1"/>
  <c r="HR11" i="30"/>
  <c r="HQ11" i="30"/>
  <c r="HN11" i="30"/>
  <c r="GV11" i="30"/>
  <c r="GU11" i="30"/>
  <c r="GT11" i="30"/>
  <c r="GS11" i="30"/>
  <c r="GR11" i="30"/>
  <c r="GQ11" i="30"/>
  <c r="GP11" i="30"/>
  <c r="GO11" i="30"/>
  <c r="GN11" i="30"/>
  <c r="GM11" i="30"/>
  <c r="GL11" i="30"/>
  <c r="GK11" i="30"/>
  <c r="GJ11" i="30"/>
  <c r="GF11" i="30"/>
  <c r="GE11" i="30"/>
  <c r="GD11" i="30"/>
  <c r="GC11" i="30"/>
  <c r="GB11" i="30"/>
  <c r="GA11" i="30"/>
  <c r="FZ11" i="30"/>
  <c r="FY11" i="30"/>
  <c r="FX11" i="30"/>
  <c r="FW11" i="30"/>
  <c r="FV11" i="30"/>
  <c r="FU11" i="30"/>
  <c r="FT11" i="30"/>
  <c r="FP11" i="30"/>
  <c r="FO11" i="30"/>
  <c r="FN11" i="30"/>
  <c r="FM11" i="30"/>
  <c r="FL11" i="30"/>
  <c r="FK11" i="30"/>
  <c r="FJ11" i="30"/>
  <c r="FI11" i="30"/>
  <c r="FH11" i="30"/>
  <c r="FG11" i="30"/>
  <c r="FF11" i="30"/>
  <c r="FE11" i="30"/>
  <c r="FD11" i="30"/>
  <c r="EZ11" i="30"/>
  <c r="EY11" i="30"/>
  <c r="EX11" i="30"/>
  <c r="EW11" i="30"/>
  <c r="EV11" i="30"/>
  <c r="EU11" i="30"/>
  <c r="ET11" i="30"/>
  <c r="ES11" i="30"/>
  <c r="ER11" i="30"/>
  <c r="EQ11" i="30"/>
  <c r="EP11" i="30"/>
  <c r="EO11" i="30"/>
  <c r="EN11" i="30"/>
  <c r="DV11" i="30"/>
  <c r="EI11" i="30" s="1"/>
  <c r="CQ11" i="30"/>
  <c r="CC11" i="30" s="1"/>
  <c r="CP11" i="30"/>
  <c r="CB11" i="30" s="1"/>
  <c r="CO11" i="30"/>
  <c r="CA11" i="30" s="1"/>
  <c r="CN11" i="30"/>
  <c r="BZ11" i="30" s="1"/>
  <c r="CM11" i="30"/>
  <c r="BY11" i="30" s="1"/>
  <c r="CL11" i="30"/>
  <c r="BX11" i="30" s="1"/>
  <c r="CK11" i="30"/>
  <c r="BW11" i="30" s="1"/>
  <c r="CJ11" i="30"/>
  <c r="BV11" i="30" s="1"/>
  <c r="CI11" i="30"/>
  <c r="BU11" i="30" s="1"/>
  <c r="CH11" i="30"/>
  <c r="BT11" i="30" s="1"/>
  <c r="CG11" i="30"/>
  <c r="BS11" i="30" s="1"/>
  <c r="CF11" i="30"/>
  <c r="BR11" i="30" s="1"/>
  <c r="CE11" i="30"/>
  <c r="BQ11" i="30" s="1"/>
  <c r="AR11" i="30"/>
  <c r="AT11" i="30" s="1"/>
  <c r="F11" i="30"/>
  <c r="D11" i="30" s="1"/>
  <c r="HR10" i="30"/>
  <c r="HQ10" i="30"/>
  <c r="HN10" i="30"/>
  <c r="GV10" i="30"/>
  <c r="GU10" i="30"/>
  <c r="GT10" i="30"/>
  <c r="GS10" i="30"/>
  <c r="GR10" i="30"/>
  <c r="GQ10" i="30"/>
  <c r="GP10" i="30"/>
  <c r="GO10" i="30"/>
  <c r="GN10" i="30"/>
  <c r="GM10" i="30"/>
  <c r="GL10" i="30"/>
  <c r="GK10" i="30"/>
  <c r="GJ10" i="30"/>
  <c r="GF10" i="30"/>
  <c r="GE10" i="30"/>
  <c r="GD10" i="30"/>
  <c r="GC10" i="30"/>
  <c r="GB10" i="30"/>
  <c r="GA10" i="30"/>
  <c r="FZ10" i="30"/>
  <c r="FY10" i="30"/>
  <c r="FX10" i="30"/>
  <c r="FW10" i="30"/>
  <c r="FV10" i="30"/>
  <c r="FU10" i="30"/>
  <c r="FT10" i="30"/>
  <c r="FP10" i="30"/>
  <c r="FO10" i="30"/>
  <c r="FN10" i="30"/>
  <c r="FM10" i="30"/>
  <c r="FL10" i="30"/>
  <c r="FK10" i="30"/>
  <c r="FJ10" i="30"/>
  <c r="FI10" i="30"/>
  <c r="FH10" i="30"/>
  <c r="FG10" i="30"/>
  <c r="FF10" i="30"/>
  <c r="FE10" i="30"/>
  <c r="FD10" i="30"/>
  <c r="EZ10" i="30"/>
  <c r="EY10" i="30"/>
  <c r="EX10" i="30"/>
  <c r="EW10" i="30"/>
  <c r="EV10" i="30"/>
  <c r="EU10" i="30"/>
  <c r="ET10" i="30"/>
  <c r="ES10" i="30"/>
  <c r="ER10" i="30"/>
  <c r="EQ10" i="30"/>
  <c r="EP10" i="30"/>
  <c r="EO10" i="30"/>
  <c r="EN10" i="30"/>
  <c r="DV10" i="30"/>
  <c r="EB10" i="30" s="1"/>
  <c r="CQ10" i="30"/>
  <c r="CC10" i="30" s="1"/>
  <c r="CP10" i="30"/>
  <c r="CB10" i="30" s="1"/>
  <c r="CO10" i="30"/>
  <c r="CA10" i="30" s="1"/>
  <c r="CN10" i="30"/>
  <c r="BZ10" i="30" s="1"/>
  <c r="CM10" i="30"/>
  <c r="BY10" i="30" s="1"/>
  <c r="CL10" i="30"/>
  <c r="BX10" i="30" s="1"/>
  <c r="CK10" i="30"/>
  <c r="BW10" i="30" s="1"/>
  <c r="CJ10" i="30"/>
  <c r="BV10" i="30" s="1"/>
  <c r="CI10" i="30"/>
  <c r="BU10" i="30" s="1"/>
  <c r="CH10" i="30"/>
  <c r="BT10" i="30" s="1"/>
  <c r="CG10" i="30"/>
  <c r="BS10" i="30" s="1"/>
  <c r="CF10" i="30"/>
  <c r="BR10" i="30" s="1"/>
  <c r="CE10" i="30"/>
  <c r="BQ10" i="30" s="1"/>
  <c r="AR10" i="30"/>
  <c r="AT10" i="30" s="1"/>
  <c r="F10" i="30"/>
  <c r="D10" i="30" s="1"/>
  <c r="HR9" i="30"/>
  <c r="HQ9" i="30"/>
  <c r="HN9" i="30"/>
  <c r="GV9" i="30"/>
  <c r="GU9" i="30"/>
  <c r="GT9" i="30"/>
  <c r="GS9" i="30"/>
  <c r="GR9" i="30"/>
  <c r="GQ9" i="30"/>
  <c r="GP9" i="30"/>
  <c r="GO9" i="30"/>
  <c r="GN9" i="30"/>
  <c r="GM9" i="30"/>
  <c r="GL9" i="30"/>
  <c r="GK9" i="30"/>
  <c r="GJ9" i="30"/>
  <c r="GF9" i="30"/>
  <c r="GE9" i="30"/>
  <c r="GD9" i="30"/>
  <c r="GC9" i="30"/>
  <c r="GB9" i="30"/>
  <c r="GA9" i="30"/>
  <c r="FZ9" i="30"/>
  <c r="FY9" i="30"/>
  <c r="FX9" i="30"/>
  <c r="FW9" i="30"/>
  <c r="FV9" i="30"/>
  <c r="FU9" i="30"/>
  <c r="FT9" i="30"/>
  <c r="FP9" i="30"/>
  <c r="FO9" i="30"/>
  <c r="FN9" i="30"/>
  <c r="FM9" i="30"/>
  <c r="FL9" i="30"/>
  <c r="FK9" i="30"/>
  <c r="FJ9" i="30"/>
  <c r="FI9" i="30"/>
  <c r="FH9" i="30"/>
  <c r="FG9" i="30"/>
  <c r="FF9" i="30"/>
  <c r="FE9" i="30"/>
  <c r="FD9" i="30"/>
  <c r="EZ9" i="30"/>
  <c r="EY9" i="30"/>
  <c r="EX9" i="30"/>
  <c r="EW9" i="30"/>
  <c r="EV9" i="30"/>
  <c r="EU9" i="30"/>
  <c r="ET9" i="30"/>
  <c r="ES9" i="30"/>
  <c r="ER9" i="30"/>
  <c r="EQ9" i="30"/>
  <c r="EP9" i="30"/>
  <c r="EO9" i="30"/>
  <c r="EN9" i="30"/>
  <c r="DV9" i="30"/>
  <c r="EB9" i="30" s="1"/>
  <c r="CQ9" i="30"/>
  <c r="CC9" i="30" s="1"/>
  <c r="CP9" i="30"/>
  <c r="CB9" i="30" s="1"/>
  <c r="CO9" i="30"/>
  <c r="CA9" i="30" s="1"/>
  <c r="CN9" i="30"/>
  <c r="BZ9" i="30" s="1"/>
  <c r="CM9" i="30"/>
  <c r="BY9" i="30" s="1"/>
  <c r="CL9" i="30"/>
  <c r="BX9" i="30" s="1"/>
  <c r="CK9" i="30"/>
  <c r="BW9" i="30" s="1"/>
  <c r="CJ9" i="30"/>
  <c r="BV9" i="30" s="1"/>
  <c r="CI9" i="30"/>
  <c r="BU9" i="30" s="1"/>
  <c r="CH9" i="30"/>
  <c r="BT9" i="30" s="1"/>
  <c r="CG9" i="30"/>
  <c r="BS9" i="30" s="1"/>
  <c r="CF9" i="30"/>
  <c r="BR9" i="30" s="1"/>
  <c r="CE9" i="30"/>
  <c r="BQ9" i="30" s="1"/>
  <c r="AR9" i="30"/>
  <c r="AT9" i="30" s="1"/>
  <c r="F9" i="30"/>
  <c r="D9" i="30" s="1"/>
  <c r="HR8" i="30"/>
  <c r="HQ8" i="30"/>
  <c r="HN8" i="30"/>
  <c r="GV8" i="30"/>
  <c r="GU8" i="30"/>
  <c r="GT8" i="30"/>
  <c r="GS8" i="30"/>
  <c r="GR8" i="30"/>
  <c r="GQ8" i="30"/>
  <c r="GP8" i="30"/>
  <c r="GO8" i="30"/>
  <c r="GN8" i="30"/>
  <c r="GM8" i="30"/>
  <c r="GL8" i="30"/>
  <c r="GK8" i="30"/>
  <c r="GJ8" i="30"/>
  <c r="GF8" i="30"/>
  <c r="GE8" i="30"/>
  <c r="GD8" i="30"/>
  <c r="GC8" i="30"/>
  <c r="GB8" i="30"/>
  <c r="GA8" i="30"/>
  <c r="FZ8" i="30"/>
  <c r="FY8" i="30"/>
  <c r="FX8" i="30"/>
  <c r="FW8" i="30"/>
  <c r="FV8" i="30"/>
  <c r="FU8" i="30"/>
  <c r="FT8" i="30"/>
  <c r="FP8" i="30"/>
  <c r="FO8" i="30"/>
  <c r="FN8" i="30"/>
  <c r="FM8" i="30"/>
  <c r="FL8" i="30"/>
  <c r="FK8" i="30"/>
  <c r="FJ8" i="30"/>
  <c r="FI8" i="30"/>
  <c r="FH8" i="30"/>
  <c r="FG8" i="30"/>
  <c r="FF8" i="30"/>
  <c r="FE8" i="30"/>
  <c r="FD8" i="30"/>
  <c r="EZ8" i="30"/>
  <c r="EY8" i="30"/>
  <c r="EX8" i="30"/>
  <c r="EW8" i="30"/>
  <c r="EV8" i="30"/>
  <c r="EU8" i="30"/>
  <c r="ET8" i="30"/>
  <c r="ES8" i="30"/>
  <c r="ER8" i="30"/>
  <c r="EQ8" i="30"/>
  <c r="EP8" i="30"/>
  <c r="EO8" i="30"/>
  <c r="EN8" i="30"/>
  <c r="DV8" i="30"/>
  <c r="DZ8" i="30" s="1"/>
  <c r="CQ8" i="30"/>
  <c r="CC8" i="30" s="1"/>
  <c r="CP8" i="30"/>
  <c r="CB8" i="30" s="1"/>
  <c r="CO8" i="30"/>
  <c r="CA8" i="30" s="1"/>
  <c r="CN8" i="30"/>
  <c r="BZ8" i="30" s="1"/>
  <c r="CM8" i="30"/>
  <c r="BY8" i="30" s="1"/>
  <c r="CL8" i="30"/>
  <c r="BX8" i="30" s="1"/>
  <c r="CK8" i="30"/>
  <c r="BW8" i="30" s="1"/>
  <c r="CJ8" i="30"/>
  <c r="BV8" i="30" s="1"/>
  <c r="CI8" i="30"/>
  <c r="BU8" i="30" s="1"/>
  <c r="CH8" i="30"/>
  <c r="BT8" i="30" s="1"/>
  <c r="CG8" i="30"/>
  <c r="BS8" i="30" s="1"/>
  <c r="CF8" i="30"/>
  <c r="BR8" i="30" s="1"/>
  <c r="CE8" i="30"/>
  <c r="BQ8" i="30" s="1"/>
  <c r="AR8" i="30"/>
  <c r="AT8" i="30" s="1"/>
  <c r="F8" i="30"/>
  <c r="D8" i="30" s="1"/>
  <c r="HR27" i="30"/>
  <c r="HQ27" i="30"/>
  <c r="HN27" i="30"/>
  <c r="GV27" i="30"/>
  <c r="GU27" i="30"/>
  <c r="GT27" i="30"/>
  <c r="GS27" i="30"/>
  <c r="GR27" i="30"/>
  <c r="GQ27" i="30"/>
  <c r="GP27" i="30"/>
  <c r="GO27" i="30"/>
  <c r="GN27" i="30"/>
  <c r="GM27" i="30"/>
  <c r="GL27" i="30"/>
  <c r="GK27" i="30"/>
  <c r="GJ27" i="30"/>
  <c r="GF27" i="30"/>
  <c r="GE27" i="30"/>
  <c r="GD27" i="30"/>
  <c r="GC27" i="30"/>
  <c r="GB27" i="30"/>
  <c r="GA27" i="30"/>
  <c r="FZ27" i="30"/>
  <c r="FY27" i="30"/>
  <c r="FX27" i="30"/>
  <c r="FW27" i="30"/>
  <c r="FV27" i="30"/>
  <c r="FU27" i="30"/>
  <c r="FT27" i="30"/>
  <c r="FP27" i="30"/>
  <c r="FO27" i="30"/>
  <c r="FN27" i="30"/>
  <c r="FM27" i="30"/>
  <c r="FL27" i="30"/>
  <c r="FK27" i="30"/>
  <c r="FJ27" i="30"/>
  <c r="FI27" i="30"/>
  <c r="FH27" i="30"/>
  <c r="FG27" i="30"/>
  <c r="FF27" i="30"/>
  <c r="FE27" i="30"/>
  <c r="FD27" i="30"/>
  <c r="EZ27" i="30"/>
  <c r="EY27" i="30"/>
  <c r="EX27" i="30"/>
  <c r="EW27" i="30"/>
  <c r="EV27" i="30"/>
  <c r="EU27" i="30"/>
  <c r="ET27" i="30"/>
  <c r="ES27" i="30"/>
  <c r="ER27" i="30"/>
  <c r="EQ27" i="30"/>
  <c r="EP27" i="30"/>
  <c r="EO27" i="30"/>
  <c r="EN27" i="30"/>
  <c r="DV27" i="30"/>
  <c r="EM27" i="30" s="1"/>
  <c r="FC27" i="30" s="1"/>
  <c r="FS27" i="30" s="1"/>
  <c r="GI27" i="30" s="1"/>
  <c r="GZ27" i="30" s="1"/>
  <c r="CQ27" i="30"/>
  <c r="CC27" i="30" s="1"/>
  <c r="CP27" i="30"/>
  <c r="CB27" i="30" s="1"/>
  <c r="CO27" i="30"/>
  <c r="CA27" i="30" s="1"/>
  <c r="CN27" i="30"/>
  <c r="BZ27" i="30" s="1"/>
  <c r="CM27" i="30"/>
  <c r="BY27" i="30" s="1"/>
  <c r="CL27" i="30"/>
  <c r="BX27" i="30" s="1"/>
  <c r="CK27" i="30"/>
  <c r="BW27" i="30" s="1"/>
  <c r="CJ27" i="30"/>
  <c r="BV27" i="30" s="1"/>
  <c r="CI27" i="30"/>
  <c r="BU27" i="30" s="1"/>
  <c r="CH27" i="30"/>
  <c r="BT27" i="30" s="1"/>
  <c r="CG27" i="30"/>
  <c r="CF27" i="30"/>
  <c r="BR27" i="30" s="1"/>
  <c r="CE27" i="30"/>
  <c r="BQ27" i="30" s="1"/>
  <c r="BS27" i="30"/>
  <c r="AR27" i="30"/>
  <c r="AT27" i="30" s="1"/>
  <c r="F27" i="30"/>
  <c r="D27" i="30" s="1"/>
  <c r="HR26" i="30"/>
  <c r="HQ26" i="30"/>
  <c r="HN26" i="30"/>
  <c r="GV26" i="30"/>
  <c r="GU26" i="30"/>
  <c r="GT26" i="30"/>
  <c r="GS26" i="30"/>
  <c r="GR26" i="30"/>
  <c r="GQ26" i="30"/>
  <c r="GP26" i="30"/>
  <c r="GO26" i="30"/>
  <c r="GN26" i="30"/>
  <c r="GM26" i="30"/>
  <c r="GL26" i="30"/>
  <c r="GK26" i="30"/>
  <c r="GJ26" i="30"/>
  <c r="GF26" i="30"/>
  <c r="GE26" i="30"/>
  <c r="GD26" i="30"/>
  <c r="GC26" i="30"/>
  <c r="GB26" i="30"/>
  <c r="GA26" i="30"/>
  <c r="FZ26" i="30"/>
  <c r="FY26" i="30"/>
  <c r="FX26" i="30"/>
  <c r="FW26" i="30"/>
  <c r="FV26" i="30"/>
  <c r="FU26" i="30"/>
  <c r="FT26" i="30"/>
  <c r="FP26" i="30"/>
  <c r="FO26" i="30"/>
  <c r="FN26" i="30"/>
  <c r="FM26" i="30"/>
  <c r="FL26" i="30"/>
  <c r="FK26" i="30"/>
  <c r="FJ26" i="30"/>
  <c r="FI26" i="30"/>
  <c r="FH26" i="30"/>
  <c r="FG26" i="30"/>
  <c r="FF26" i="30"/>
  <c r="FE26" i="30"/>
  <c r="FD26" i="30"/>
  <c r="EZ26" i="30"/>
  <c r="EY26" i="30"/>
  <c r="EX26" i="30"/>
  <c r="EW26" i="30"/>
  <c r="EV26" i="30"/>
  <c r="EU26" i="30"/>
  <c r="ET26" i="30"/>
  <c r="ES26" i="30"/>
  <c r="ER26" i="30"/>
  <c r="EQ26" i="30"/>
  <c r="EP26" i="30"/>
  <c r="EO26" i="30"/>
  <c r="EN26" i="30"/>
  <c r="DV26" i="30"/>
  <c r="EM26" i="30" s="1"/>
  <c r="FC26" i="30" s="1"/>
  <c r="FS26" i="30" s="1"/>
  <c r="GI26" i="30" s="1"/>
  <c r="GZ26" i="30" s="1"/>
  <c r="CQ26" i="30"/>
  <c r="CC26" i="30" s="1"/>
  <c r="CP26" i="30"/>
  <c r="CB26" i="30" s="1"/>
  <c r="CO26" i="30"/>
  <c r="CA26" i="30" s="1"/>
  <c r="CN26" i="30"/>
  <c r="BZ26" i="30" s="1"/>
  <c r="CM26" i="30"/>
  <c r="BY26" i="30" s="1"/>
  <c r="CL26" i="30"/>
  <c r="BX26" i="30" s="1"/>
  <c r="CK26" i="30"/>
  <c r="BW26" i="30" s="1"/>
  <c r="CJ26" i="30"/>
  <c r="BV26" i="30" s="1"/>
  <c r="CI26" i="30"/>
  <c r="BU26" i="30" s="1"/>
  <c r="CH26" i="30"/>
  <c r="BT26" i="30" s="1"/>
  <c r="CG26" i="30"/>
  <c r="BS26" i="30" s="1"/>
  <c r="CF26" i="30"/>
  <c r="BR26" i="30" s="1"/>
  <c r="CE26" i="30"/>
  <c r="BQ26" i="30" s="1"/>
  <c r="AR26" i="30"/>
  <c r="AT26" i="30" s="1"/>
  <c r="F26" i="30"/>
  <c r="D26" i="30" s="1"/>
  <c r="HR25" i="30"/>
  <c r="HQ25" i="30"/>
  <c r="HN25" i="30"/>
  <c r="GV25" i="30"/>
  <c r="GU25" i="30"/>
  <c r="GT25" i="30"/>
  <c r="GS25" i="30"/>
  <c r="GR25" i="30"/>
  <c r="GQ25" i="30"/>
  <c r="GP25" i="30"/>
  <c r="GO25" i="30"/>
  <c r="GN25" i="30"/>
  <c r="GM25" i="30"/>
  <c r="GL25" i="30"/>
  <c r="GK25" i="30"/>
  <c r="GJ25" i="30"/>
  <c r="GF25" i="30"/>
  <c r="GE25" i="30"/>
  <c r="GD25" i="30"/>
  <c r="GC25" i="30"/>
  <c r="GB25" i="30"/>
  <c r="GA25" i="30"/>
  <c r="FZ25" i="30"/>
  <c r="FY25" i="30"/>
  <c r="FX25" i="30"/>
  <c r="FW25" i="30"/>
  <c r="FV25" i="30"/>
  <c r="FU25" i="30"/>
  <c r="FT25" i="30"/>
  <c r="FP25" i="30"/>
  <c r="FO25" i="30"/>
  <c r="FN25" i="30"/>
  <c r="FM25" i="30"/>
  <c r="FL25" i="30"/>
  <c r="FK25" i="30"/>
  <c r="FJ25" i="30"/>
  <c r="FI25" i="30"/>
  <c r="FH25" i="30"/>
  <c r="FG25" i="30"/>
  <c r="FF25" i="30"/>
  <c r="FE25" i="30"/>
  <c r="FD25" i="30"/>
  <c r="EZ25" i="30"/>
  <c r="EY25" i="30"/>
  <c r="EX25" i="30"/>
  <c r="EW25" i="30"/>
  <c r="EV25" i="30"/>
  <c r="EU25" i="30"/>
  <c r="ET25" i="30"/>
  <c r="ES25" i="30"/>
  <c r="ER25" i="30"/>
  <c r="EQ25" i="30"/>
  <c r="EP25" i="30"/>
  <c r="EO25" i="30"/>
  <c r="EN25" i="30"/>
  <c r="DV25" i="30"/>
  <c r="EM25" i="30" s="1"/>
  <c r="FC25" i="30" s="1"/>
  <c r="FS25" i="30" s="1"/>
  <c r="GI25" i="30" s="1"/>
  <c r="GZ25" i="30" s="1"/>
  <c r="CQ25" i="30"/>
  <c r="CC25" i="30" s="1"/>
  <c r="CP25" i="30"/>
  <c r="CB25" i="30" s="1"/>
  <c r="CO25" i="30"/>
  <c r="CA25" i="30" s="1"/>
  <c r="CN25" i="30"/>
  <c r="BZ25" i="30" s="1"/>
  <c r="CM25" i="30"/>
  <c r="BY25" i="30" s="1"/>
  <c r="CL25" i="30"/>
  <c r="BX25" i="30" s="1"/>
  <c r="CK25" i="30"/>
  <c r="BW25" i="30" s="1"/>
  <c r="CJ25" i="30"/>
  <c r="BV25" i="30" s="1"/>
  <c r="CI25" i="30"/>
  <c r="BU25" i="30" s="1"/>
  <c r="CH25" i="30"/>
  <c r="BT25" i="30" s="1"/>
  <c r="CG25" i="30"/>
  <c r="BS25" i="30" s="1"/>
  <c r="CF25" i="30"/>
  <c r="BR25" i="30" s="1"/>
  <c r="CE25" i="30"/>
  <c r="BQ25" i="30" s="1"/>
  <c r="AR25" i="30"/>
  <c r="AS25" i="30" s="1"/>
  <c r="AW25" i="30" s="1"/>
  <c r="F25" i="30"/>
  <c r="D25" i="30" s="1"/>
  <c r="HR24" i="30"/>
  <c r="HQ24" i="30"/>
  <c r="HN24" i="30"/>
  <c r="GV24" i="30"/>
  <c r="GU24" i="30"/>
  <c r="GT24" i="30"/>
  <c r="GS24" i="30"/>
  <c r="GR24" i="30"/>
  <c r="GQ24" i="30"/>
  <c r="GP24" i="30"/>
  <c r="GO24" i="30"/>
  <c r="GN24" i="30"/>
  <c r="GM24" i="30"/>
  <c r="GL24" i="30"/>
  <c r="GK24" i="30"/>
  <c r="GJ24" i="30"/>
  <c r="GF24" i="30"/>
  <c r="GE24" i="30"/>
  <c r="GD24" i="30"/>
  <c r="GC24" i="30"/>
  <c r="GB24" i="30"/>
  <c r="GA24" i="30"/>
  <c r="FZ24" i="30"/>
  <c r="FY24" i="30"/>
  <c r="FX24" i="30"/>
  <c r="FW24" i="30"/>
  <c r="FV24" i="30"/>
  <c r="FU24" i="30"/>
  <c r="FT24" i="30"/>
  <c r="FP24" i="30"/>
  <c r="FO24" i="30"/>
  <c r="FN24" i="30"/>
  <c r="FM24" i="30"/>
  <c r="FL24" i="30"/>
  <c r="FK24" i="30"/>
  <c r="FJ24" i="30"/>
  <c r="FI24" i="30"/>
  <c r="FH24" i="30"/>
  <c r="FG24" i="30"/>
  <c r="FF24" i="30"/>
  <c r="FE24" i="30"/>
  <c r="FD24" i="30"/>
  <c r="EZ24" i="30"/>
  <c r="EY24" i="30"/>
  <c r="EX24" i="30"/>
  <c r="EW24" i="30"/>
  <c r="EV24" i="30"/>
  <c r="EU24" i="30"/>
  <c r="ET24" i="30"/>
  <c r="ES24" i="30"/>
  <c r="ER24" i="30"/>
  <c r="EQ24" i="30"/>
  <c r="EP24" i="30"/>
  <c r="EO24" i="30"/>
  <c r="EN24" i="30"/>
  <c r="DV24" i="30"/>
  <c r="EM24" i="30" s="1"/>
  <c r="FC24" i="30" s="1"/>
  <c r="FS24" i="30" s="1"/>
  <c r="GI24" i="30" s="1"/>
  <c r="GZ24" i="30" s="1"/>
  <c r="CQ24" i="30"/>
  <c r="CC24" i="30" s="1"/>
  <c r="CP24" i="30"/>
  <c r="CB24" i="30" s="1"/>
  <c r="CO24" i="30"/>
  <c r="CA24" i="30" s="1"/>
  <c r="CN24" i="30"/>
  <c r="BZ24" i="30" s="1"/>
  <c r="CM24" i="30"/>
  <c r="BY24" i="30" s="1"/>
  <c r="CL24" i="30"/>
  <c r="BX24" i="30" s="1"/>
  <c r="CK24" i="30"/>
  <c r="BW24" i="30" s="1"/>
  <c r="CJ24" i="30"/>
  <c r="BV24" i="30" s="1"/>
  <c r="CI24" i="30"/>
  <c r="BU24" i="30" s="1"/>
  <c r="CH24" i="30"/>
  <c r="BT24" i="30" s="1"/>
  <c r="CG24" i="30"/>
  <c r="BS24" i="30" s="1"/>
  <c r="CF24" i="30"/>
  <c r="BR24" i="30" s="1"/>
  <c r="CE24" i="30"/>
  <c r="BQ24" i="30" s="1"/>
  <c r="AR24" i="30"/>
  <c r="AT24" i="30" s="1"/>
  <c r="F24" i="30"/>
  <c r="D24" i="30" s="1"/>
  <c r="HR23" i="30"/>
  <c r="HQ23" i="30"/>
  <c r="HN23" i="30"/>
  <c r="GV23" i="30"/>
  <c r="GU23" i="30"/>
  <c r="GT23" i="30"/>
  <c r="GS23" i="30"/>
  <c r="GR23" i="30"/>
  <c r="GQ23" i="30"/>
  <c r="GP23" i="30"/>
  <c r="GO23" i="30"/>
  <c r="GN23" i="30"/>
  <c r="GM23" i="30"/>
  <c r="GL23" i="30"/>
  <c r="GK23" i="30"/>
  <c r="GJ23" i="30"/>
  <c r="GF23" i="30"/>
  <c r="GE23" i="30"/>
  <c r="GD23" i="30"/>
  <c r="GC23" i="30"/>
  <c r="GB23" i="30"/>
  <c r="GA23" i="30"/>
  <c r="FZ23" i="30"/>
  <c r="FY23" i="30"/>
  <c r="FX23" i="30"/>
  <c r="FW23" i="30"/>
  <c r="FV23" i="30"/>
  <c r="FU23" i="30"/>
  <c r="FT23" i="30"/>
  <c r="FP23" i="30"/>
  <c r="FO23" i="30"/>
  <c r="FN23" i="30"/>
  <c r="FM23" i="30"/>
  <c r="FL23" i="30"/>
  <c r="FK23" i="30"/>
  <c r="FJ23" i="30"/>
  <c r="FI23" i="30"/>
  <c r="FH23" i="30"/>
  <c r="FG23" i="30"/>
  <c r="FF23" i="30"/>
  <c r="FE23" i="30"/>
  <c r="FD23" i="30"/>
  <c r="EZ23" i="30"/>
  <c r="EY23" i="30"/>
  <c r="EX23" i="30"/>
  <c r="EW23" i="30"/>
  <c r="EV23" i="30"/>
  <c r="EU23" i="30"/>
  <c r="ET23" i="30"/>
  <c r="ES23" i="30"/>
  <c r="ER23" i="30"/>
  <c r="EQ23" i="30"/>
  <c r="EP23" i="30"/>
  <c r="EO23" i="30"/>
  <c r="EN23" i="30"/>
  <c r="DV23" i="30"/>
  <c r="EM23" i="30" s="1"/>
  <c r="FC23" i="30" s="1"/>
  <c r="FS23" i="30" s="1"/>
  <c r="GI23" i="30" s="1"/>
  <c r="GZ23" i="30" s="1"/>
  <c r="CQ23" i="30"/>
  <c r="CC23" i="30" s="1"/>
  <c r="CP23" i="30"/>
  <c r="CB23" i="30" s="1"/>
  <c r="CO23" i="30"/>
  <c r="CA23" i="30" s="1"/>
  <c r="CN23" i="30"/>
  <c r="BZ23" i="30" s="1"/>
  <c r="CM23" i="30"/>
  <c r="BY23" i="30" s="1"/>
  <c r="CL23" i="30"/>
  <c r="BX23" i="30" s="1"/>
  <c r="CK23" i="30"/>
  <c r="BW23" i="30" s="1"/>
  <c r="CJ23" i="30"/>
  <c r="BV23" i="30" s="1"/>
  <c r="CI23" i="30"/>
  <c r="BU23" i="30" s="1"/>
  <c r="CH23" i="30"/>
  <c r="BT23" i="30" s="1"/>
  <c r="CG23" i="30"/>
  <c r="BS23" i="30" s="1"/>
  <c r="CF23" i="30"/>
  <c r="BR23" i="30" s="1"/>
  <c r="CE23" i="30"/>
  <c r="BQ23" i="30" s="1"/>
  <c r="AR23" i="30"/>
  <c r="AT23" i="30" s="1"/>
  <c r="F23" i="30"/>
  <c r="D23" i="30" s="1"/>
  <c r="HR22" i="30"/>
  <c r="HQ22" i="30"/>
  <c r="HN22" i="30"/>
  <c r="GV22" i="30"/>
  <c r="GU22" i="30"/>
  <c r="GT22" i="30"/>
  <c r="GS22" i="30"/>
  <c r="GR22" i="30"/>
  <c r="GQ22" i="30"/>
  <c r="GP22" i="30"/>
  <c r="GO22" i="30"/>
  <c r="GN22" i="30"/>
  <c r="GM22" i="30"/>
  <c r="GL22" i="30"/>
  <c r="GK22" i="30"/>
  <c r="GJ22" i="30"/>
  <c r="GF22" i="30"/>
  <c r="GE22" i="30"/>
  <c r="GD22" i="30"/>
  <c r="GC22" i="30"/>
  <c r="GB22" i="30"/>
  <c r="GA22" i="30"/>
  <c r="FZ22" i="30"/>
  <c r="FY22" i="30"/>
  <c r="FX22" i="30"/>
  <c r="FW22" i="30"/>
  <c r="FV22" i="30"/>
  <c r="FU22" i="30"/>
  <c r="FT22" i="30"/>
  <c r="FP22" i="30"/>
  <c r="FO22" i="30"/>
  <c r="FN22" i="30"/>
  <c r="FM22" i="30"/>
  <c r="FL22" i="30"/>
  <c r="FK22" i="30"/>
  <c r="FJ22" i="30"/>
  <c r="FI22" i="30"/>
  <c r="FH22" i="30"/>
  <c r="FG22" i="30"/>
  <c r="FF22" i="30"/>
  <c r="FE22" i="30"/>
  <c r="FD22" i="30"/>
  <c r="EZ22" i="30"/>
  <c r="EY22" i="30"/>
  <c r="EX22" i="30"/>
  <c r="EW22" i="30"/>
  <c r="EV22" i="30"/>
  <c r="EU22" i="30"/>
  <c r="ET22" i="30"/>
  <c r="ES22" i="30"/>
  <c r="ER22" i="30"/>
  <c r="EQ22" i="30"/>
  <c r="EP22" i="30"/>
  <c r="EO22" i="30"/>
  <c r="EN22" i="30"/>
  <c r="DV22" i="30"/>
  <c r="EM22" i="30" s="1"/>
  <c r="FC22" i="30" s="1"/>
  <c r="FS22" i="30" s="1"/>
  <c r="GI22" i="30" s="1"/>
  <c r="GZ22" i="30" s="1"/>
  <c r="CQ22" i="30"/>
  <c r="CC22" i="30" s="1"/>
  <c r="CP22" i="30"/>
  <c r="CB22" i="30" s="1"/>
  <c r="CO22" i="30"/>
  <c r="CA22" i="30" s="1"/>
  <c r="CN22" i="30"/>
  <c r="BZ22" i="30" s="1"/>
  <c r="CM22" i="30"/>
  <c r="BY22" i="30" s="1"/>
  <c r="CL22" i="30"/>
  <c r="BX22" i="30" s="1"/>
  <c r="CK22" i="30"/>
  <c r="BW22" i="30" s="1"/>
  <c r="CJ22" i="30"/>
  <c r="BV22" i="30" s="1"/>
  <c r="CI22" i="30"/>
  <c r="BU22" i="30" s="1"/>
  <c r="CH22" i="30"/>
  <c r="BT22" i="30" s="1"/>
  <c r="CG22" i="30"/>
  <c r="BS22" i="30" s="1"/>
  <c r="CF22" i="30"/>
  <c r="BR22" i="30" s="1"/>
  <c r="CE22" i="30"/>
  <c r="BQ22" i="30" s="1"/>
  <c r="AR22" i="30"/>
  <c r="AT22" i="30" s="1"/>
  <c r="F22" i="30"/>
  <c r="D22" i="30" s="1"/>
  <c r="HR21" i="30"/>
  <c r="HQ21" i="30"/>
  <c r="HN21" i="30"/>
  <c r="GV21" i="30"/>
  <c r="GU21" i="30"/>
  <c r="GT21" i="30"/>
  <c r="GS21" i="30"/>
  <c r="GR21" i="30"/>
  <c r="GQ21" i="30"/>
  <c r="GP21" i="30"/>
  <c r="GO21" i="30"/>
  <c r="GN21" i="30"/>
  <c r="GM21" i="30"/>
  <c r="GL21" i="30"/>
  <c r="GK21" i="30"/>
  <c r="GJ21" i="30"/>
  <c r="GF21" i="30"/>
  <c r="GE21" i="30"/>
  <c r="GD21" i="30"/>
  <c r="GC21" i="30"/>
  <c r="GB21" i="30"/>
  <c r="GA21" i="30"/>
  <c r="FZ21" i="30"/>
  <c r="FY21" i="30"/>
  <c r="FX21" i="30"/>
  <c r="FW21" i="30"/>
  <c r="FV21" i="30"/>
  <c r="FU21" i="30"/>
  <c r="FT21" i="30"/>
  <c r="FP21" i="30"/>
  <c r="FO21" i="30"/>
  <c r="FN21" i="30"/>
  <c r="FM21" i="30"/>
  <c r="FL21" i="30"/>
  <c r="FK21" i="30"/>
  <c r="FJ21" i="30"/>
  <c r="FI21" i="30"/>
  <c r="FH21" i="30"/>
  <c r="FG21" i="30"/>
  <c r="FF21" i="30"/>
  <c r="FE21" i="30"/>
  <c r="FD21" i="30"/>
  <c r="EZ21" i="30"/>
  <c r="EY21" i="30"/>
  <c r="EX21" i="30"/>
  <c r="EW21" i="30"/>
  <c r="EV21" i="30"/>
  <c r="EU21" i="30"/>
  <c r="ET21" i="30"/>
  <c r="ES21" i="30"/>
  <c r="ER21" i="30"/>
  <c r="EQ21" i="30"/>
  <c r="EP21" i="30"/>
  <c r="EO21" i="30"/>
  <c r="EN21" i="30"/>
  <c r="DV21" i="30"/>
  <c r="EM21" i="30" s="1"/>
  <c r="FC21" i="30" s="1"/>
  <c r="FS21" i="30" s="1"/>
  <c r="GI21" i="30" s="1"/>
  <c r="GZ21" i="30" s="1"/>
  <c r="CQ21" i="30"/>
  <c r="CC21" i="30" s="1"/>
  <c r="CP21" i="30"/>
  <c r="CB21" i="30" s="1"/>
  <c r="CO21" i="30"/>
  <c r="CA21" i="30" s="1"/>
  <c r="CN21" i="30"/>
  <c r="BZ21" i="30" s="1"/>
  <c r="CM21" i="30"/>
  <c r="BY21" i="30" s="1"/>
  <c r="CL21" i="30"/>
  <c r="BX21" i="30" s="1"/>
  <c r="CK21" i="30"/>
  <c r="BW21" i="30" s="1"/>
  <c r="CJ21" i="30"/>
  <c r="BV21" i="30" s="1"/>
  <c r="CI21" i="30"/>
  <c r="BU21" i="30" s="1"/>
  <c r="CH21" i="30"/>
  <c r="BT21" i="30" s="1"/>
  <c r="CG21" i="30"/>
  <c r="BS21" i="30" s="1"/>
  <c r="CF21" i="30"/>
  <c r="BR21" i="30" s="1"/>
  <c r="CE21" i="30"/>
  <c r="BQ21" i="30" s="1"/>
  <c r="AR21" i="30"/>
  <c r="AS21" i="30" s="1"/>
  <c r="F21" i="30"/>
  <c r="D21" i="30" s="1"/>
  <c r="CQ30" i="30"/>
  <c r="CP30" i="30"/>
  <c r="CO30" i="30"/>
  <c r="CN30" i="30"/>
  <c r="CM30" i="30"/>
  <c r="CL30" i="30"/>
  <c r="CK30" i="30"/>
  <c r="CJ30" i="30"/>
  <c r="CI30" i="30"/>
  <c r="CH30" i="30"/>
  <c r="CG30" i="30"/>
  <c r="CF30" i="30"/>
  <c r="CE30" i="30"/>
  <c r="CQ28" i="30"/>
  <c r="CC28" i="30" s="1"/>
  <c r="CP28" i="30"/>
  <c r="CB28" i="30" s="1"/>
  <c r="CO28" i="30"/>
  <c r="CA28" i="30" s="1"/>
  <c r="CN28" i="30"/>
  <c r="BZ28" i="30" s="1"/>
  <c r="CM28" i="30"/>
  <c r="BY28" i="30" s="1"/>
  <c r="CL28" i="30"/>
  <c r="BX28" i="30" s="1"/>
  <c r="CK28" i="30"/>
  <c r="BW28" i="30" s="1"/>
  <c r="CJ28" i="30"/>
  <c r="BV28" i="30" s="1"/>
  <c r="CI28" i="30"/>
  <c r="BU28" i="30" s="1"/>
  <c r="CH28" i="30"/>
  <c r="BT28" i="30" s="1"/>
  <c r="CG28" i="30"/>
  <c r="BS28" i="30" s="1"/>
  <c r="CF28" i="30"/>
  <c r="BR28" i="30" s="1"/>
  <c r="CE28" i="30"/>
  <c r="BQ28" i="30" s="1"/>
  <c r="CQ20" i="30"/>
  <c r="CC20" i="30" s="1"/>
  <c r="CP20" i="30"/>
  <c r="CB20" i="30" s="1"/>
  <c r="CO20" i="30"/>
  <c r="CA20" i="30" s="1"/>
  <c r="CN20" i="30"/>
  <c r="BZ20" i="30" s="1"/>
  <c r="CM20" i="30"/>
  <c r="BY20" i="30" s="1"/>
  <c r="CL20" i="30"/>
  <c r="BX20" i="30" s="1"/>
  <c r="CK20" i="30"/>
  <c r="BW20" i="30" s="1"/>
  <c r="CJ20" i="30"/>
  <c r="BV20" i="30" s="1"/>
  <c r="CI20" i="30"/>
  <c r="BU20" i="30" s="1"/>
  <c r="CH20" i="30"/>
  <c r="BT20" i="30" s="1"/>
  <c r="CG20" i="30"/>
  <c r="BS20" i="30" s="1"/>
  <c r="CF20" i="30"/>
  <c r="BR20" i="30" s="1"/>
  <c r="CE20" i="30"/>
  <c r="BQ20" i="30" s="1"/>
  <c r="CQ19" i="30"/>
  <c r="CC19" i="30" s="1"/>
  <c r="CP19" i="30"/>
  <c r="CB19" i="30" s="1"/>
  <c r="CO19" i="30"/>
  <c r="CA19" i="30" s="1"/>
  <c r="CN19" i="30"/>
  <c r="BZ19" i="30" s="1"/>
  <c r="CM19" i="30"/>
  <c r="BY19" i="30" s="1"/>
  <c r="CL19" i="30"/>
  <c r="BX19" i="30" s="1"/>
  <c r="CK19" i="30"/>
  <c r="BW19" i="30" s="1"/>
  <c r="CJ19" i="30"/>
  <c r="BV19" i="30" s="1"/>
  <c r="CI19" i="30"/>
  <c r="BU19" i="30" s="1"/>
  <c r="CH19" i="30"/>
  <c r="BT19" i="30" s="1"/>
  <c r="CG19" i="30"/>
  <c r="BS19" i="30" s="1"/>
  <c r="CF19" i="30"/>
  <c r="BR19" i="30" s="1"/>
  <c r="CE19" i="30"/>
  <c r="BQ19" i="30" s="1"/>
  <c r="CE6" i="30"/>
  <c r="BQ6" i="30" s="1"/>
  <c r="CF6" i="30"/>
  <c r="BR6" i="30" s="1"/>
  <c r="CG6" i="30"/>
  <c r="BS6" i="30" s="1"/>
  <c r="CH6" i="30"/>
  <c r="BT6" i="30" s="1"/>
  <c r="CI6" i="30"/>
  <c r="BU6" i="30" s="1"/>
  <c r="CJ6" i="30"/>
  <c r="BV6" i="30" s="1"/>
  <c r="CK6" i="30"/>
  <c r="BW6" i="30" s="1"/>
  <c r="CL6" i="30"/>
  <c r="BX6" i="30" s="1"/>
  <c r="CM6" i="30"/>
  <c r="BY6" i="30" s="1"/>
  <c r="CN6" i="30"/>
  <c r="BZ6" i="30" s="1"/>
  <c r="CO6" i="30"/>
  <c r="CA6" i="30" s="1"/>
  <c r="CP6" i="30"/>
  <c r="CB6" i="30" s="1"/>
  <c r="CQ6" i="30"/>
  <c r="CC6" i="30" s="1"/>
  <c r="CE7" i="30"/>
  <c r="BQ7" i="30" s="1"/>
  <c r="CF7" i="30"/>
  <c r="BR7" i="30" s="1"/>
  <c r="CG7" i="30"/>
  <c r="BS7" i="30" s="1"/>
  <c r="CH7" i="30"/>
  <c r="BT7" i="30" s="1"/>
  <c r="CI7" i="30"/>
  <c r="BU7" i="30" s="1"/>
  <c r="CJ7" i="30"/>
  <c r="BV7" i="30" s="1"/>
  <c r="CK7" i="30"/>
  <c r="BW7" i="30" s="1"/>
  <c r="CL7" i="30"/>
  <c r="BX7" i="30" s="1"/>
  <c r="CM7" i="30"/>
  <c r="BY7" i="30" s="1"/>
  <c r="CN7" i="30"/>
  <c r="BZ7" i="30" s="1"/>
  <c r="CO7" i="30"/>
  <c r="CA7" i="30" s="1"/>
  <c r="CP7" i="30"/>
  <c r="CB7" i="30" s="1"/>
  <c r="CQ7" i="30"/>
  <c r="CC7" i="30" s="1"/>
  <c r="CE14" i="30"/>
  <c r="BQ14" i="30" s="1"/>
  <c r="CF14" i="30"/>
  <c r="BR14" i="30" s="1"/>
  <c r="CG14" i="30"/>
  <c r="BS14" i="30" s="1"/>
  <c r="CH14" i="30"/>
  <c r="BT14" i="30" s="1"/>
  <c r="CI14" i="30"/>
  <c r="BU14" i="30" s="1"/>
  <c r="CJ14" i="30"/>
  <c r="BV14" i="30" s="1"/>
  <c r="CK14" i="30"/>
  <c r="BW14" i="30" s="1"/>
  <c r="CL14" i="30"/>
  <c r="BX14" i="30" s="1"/>
  <c r="CM14" i="30"/>
  <c r="BY14" i="30" s="1"/>
  <c r="CN14" i="30"/>
  <c r="BZ14" i="30" s="1"/>
  <c r="CO14" i="30"/>
  <c r="CA14" i="30" s="1"/>
  <c r="CP14" i="30"/>
  <c r="CB14" i="30" s="1"/>
  <c r="CQ14" i="30"/>
  <c r="CC14" i="30" s="1"/>
  <c r="CF5" i="30"/>
  <c r="BR5" i="30" s="1"/>
  <c r="CG5" i="30"/>
  <c r="BS5" i="30" s="1"/>
  <c r="CH5" i="30"/>
  <c r="BT5" i="30" s="1"/>
  <c r="CI5" i="30"/>
  <c r="BU5" i="30" s="1"/>
  <c r="CJ5" i="30"/>
  <c r="BV5" i="30" s="1"/>
  <c r="CK5" i="30"/>
  <c r="BW5" i="30" s="1"/>
  <c r="CL5" i="30"/>
  <c r="BX5" i="30" s="1"/>
  <c r="CM5" i="30"/>
  <c r="BY5" i="30" s="1"/>
  <c r="CN5" i="30"/>
  <c r="BZ5" i="30" s="1"/>
  <c r="CO5" i="30"/>
  <c r="CA5" i="30" s="1"/>
  <c r="CP5" i="30"/>
  <c r="CB5" i="30" s="1"/>
  <c r="CQ5" i="30"/>
  <c r="CC5" i="30" s="1"/>
  <c r="CE5" i="30"/>
  <c r="BQ5" i="30" s="1"/>
  <c r="K26" i="32"/>
  <c r="EF13" i="30" l="1"/>
  <c r="DZ13" i="30"/>
  <c r="EM13" i="30"/>
  <c r="FC13" i="30" s="1"/>
  <c r="FS13" i="30" s="1"/>
  <c r="GI13" i="30" s="1"/>
  <c r="GZ13" i="30" s="1"/>
  <c r="FA13" i="30"/>
  <c r="FQ13" i="30"/>
  <c r="EA13" i="30"/>
  <c r="DX12" i="30"/>
  <c r="DY11" i="30"/>
  <c r="DZ12" i="30"/>
  <c r="GG13" i="30"/>
  <c r="GW13" i="30"/>
  <c r="DX11" i="30"/>
  <c r="DZ11" i="30"/>
  <c r="EA12" i="30"/>
  <c r="DY13" i="30"/>
  <c r="EA11" i="30"/>
  <c r="EB12" i="30"/>
  <c r="EE11" i="30"/>
  <c r="EC12" i="30"/>
  <c r="AS13" i="30"/>
  <c r="AW13" i="30" s="1"/>
  <c r="EF11" i="30"/>
  <c r="EF12" i="30"/>
  <c r="EB13" i="30"/>
  <c r="EG11" i="30"/>
  <c r="EG12" i="30"/>
  <c r="EE13" i="30"/>
  <c r="EM11" i="30"/>
  <c r="FC11" i="30" s="1"/>
  <c r="FS11" i="30" s="1"/>
  <c r="GI11" i="30" s="1"/>
  <c r="GZ11" i="30" s="1"/>
  <c r="EA9" i="30"/>
  <c r="EF10" i="30"/>
  <c r="EG13" i="30"/>
  <c r="EG10" i="30"/>
  <c r="AU13" i="30"/>
  <c r="AV13" i="30" s="1"/>
  <c r="AX13" i="30" s="1"/>
  <c r="AY13" i="30" s="1"/>
  <c r="AZ13" i="30" s="1"/>
  <c r="ED12" i="30"/>
  <c r="EC13" i="30"/>
  <c r="EE12" i="30"/>
  <c r="ED13" i="30"/>
  <c r="FA12" i="30"/>
  <c r="EF9" i="30"/>
  <c r="FQ12" i="30"/>
  <c r="EH13" i="30"/>
  <c r="EB11" i="30"/>
  <c r="GG12" i="30"/>
  <c r="DW13" i="30"/>
  <c r="EI13" i="30"/>
  <c r="GW12" i="30"/>
  <c r="AU12" i="30"/>
  <c r="DY10" i="30"/>
  <c r="FA11" i="30"/>
  <c r="AS12" i="30"/>
  <c r="AW12" i="30" s="1"/>
  <c r="DZ10" i="30"/>
  <c r="EH12" i="30"/>
  <c r="EA10" i="30"/>
  <c r="FQ11" i="30"/>
  <c r="GG11" i="30"/>
  <c r="DW12" i="30"/>
  <c r="EI12" i="30"/>
  <c r="EC10" i="30"/>
  <c r="DZ9" i="30"/>
  <c r="ED10" i="30"/>
  <c r="GW11" i="30"/>
  <c r="DY12" i="30"/>
  <c r="EG9" i="30"/>
  <c r="EM10" i="30"/>
  <c r="FC10" i="30" s="1"/>
  <c r="FS10" i="30" s="1"/>
  <c r="GI10" i="30" s="1"/>
  <c r="GZ10" i="30" s="1"/>
  <c r="ED11" i="30"/>
  <c r="AU11" i="30"/>
  <c r="EE10" i="30"/>
  <c r="EC11" i="30"/>
  <c r="FA10" i="30"/>
  <c r="AS11" i="30"/>
  <c r="AW11" i="30" s="1"/>
  <c r="DX9" i="30"/>
  <c r="EH11" i="30"/>
  <c r="DY9" i="30"/>
  <c r="DX10" i="30"/>
  <c r="FQ10" i="30"/>
  <c r="GG10" i="30"/>
  <c r="DW11" i="30"/>
  <c r="GW10" i="30"/>
  <c r="EM9" i="30"/>
  <c r="FC9" i="30" s="1"/>
  <c r="FS9" i="30" s="1"/>
  <c r="GI9" i="30" s="1"/>
  <c r="GZ9" i="30" s="1"/>
  <c r="AU10" i="30"/>
  <c r="EE9" i="30"/>
  <c r="GG8" i="30"/>
  <c r="FA9" i="30"/>
  <c r="AS10" i="30"/>
  <c r="AW10" i="30" s="1"/>
  <c r="EH10" i="30"/>
  <c r="FQ9" i="30"/>
  <c r="GG9" i="30"/>
  <c r="DW10" i="30"/>
  <c r="EI10" i="30"/>
  <c r="GW9" i="30"/>
  <c r="ED9" i="30"/>
  <c r="AU9" i="30"/>
  <c r="EB8" i="30"/>
  <c r="EC9" i="30"/>
  <c r="ED8" i="30"/>
  <c r="EE8" i="30"/>
  <c r="EM8" i="30"/>
  <c r="FC8" i="30" s="1"/>
  <c r="FS8" i="30" s="1"/>
  <c r="GI8" i="30" s="1"/>
  <c r="GZ8" i="30" s="1"/>
  <c r="AS9" i="30"/>
  <c r="AW9" i="30" s="1"/>
  <c r="FA8" i="30"/>
  <c r="EH9" i="30"/>
  <c r="FQ8" i="30"/>
  <c r="DW9" i="30"/>
  <c r="EI9" i="30"/>
  <c r="GW8" i="30"/>
  <c r="AS8" i="30"/>
  <c r="AW8" i="30" s="1"/>
  <c r="DX8" i="30"/>
  <c r="DY8" i="30"/>
  <c r="EA8" i="30"/>
  <c r="EC8" i="30"/>
  <c r="AT25" i="30"/>
  <c r="AU25" i="30" s="1"/>
  <c r="AV25" i="30" s="1"/>
  <c r="EF8" i="30"/>
  <c r="EG8" i="30"/>
  <c r="FA27" i="30"/>
  <c r="EH8" i="30"/>
  <c r="FQ27" i="30"/>
  <c r="GG27" i="30"/>
  <c r="AU8" i="30"/>
  <c r="DW8" i="30"/>
  <c r="EI8" i="30"/>
  <c r="GW26" i="30"/>
  <c r="GW27" i="30"/>
  <c r="AU27" i="30"/>
  <c r="AS27" i="30"/>
  <c r="AW27" i="30" s="1"/>
  <c r="FA26" i="30"/>
  <c r="FQ26" i="30"/>
  <c r="GG26" i="30"/>
  <c r="AU26" i="30"/>
  <c r="AS26" i="30"/>
  <c r="AW26" i="30" s="1"/>
  <c r="FA25" i="30"/>
  <c r="FQ25" i="30"/>
  <c r="GG25" i="30"/>
  <c r="GW25" i="30"/>
  <c r="FA24" i="30"/>
  <c r="FQ24" i="30"/>
  <c r="GG24" i="30"/>
  <c r="GW24" i="30"/>
  <c r="AS23" i="30"/>
  <c r="AW23" i="30" s="1"/>
  <c r="AU24" i="30"/>
  <c r="FA23" i="30"/>
  <c r="AS24" i="30"/>
  <c r="AW24" i="30" s="1"/>
  <c r="FQ23" i="30"/>
  <c r="GW23" i="30"/>
  <c r="GG23" i="30"/>
  <c r="AU23" i="30"/>
  <c r="AS22" i="30"/>
  <c r="AW22" i="30" s="1"/>
  <c r="FA22" i="30"/>
  <c r="FQ22" i="30"/>
  <c r="GG22" i="30"/>
  <c r="GW22" i="30"/>
  <c r="GW21" i="30"/>
  <c r="AU22" i="30"/>
  <c r="FA21" i="30"/>
  <c r="FQ21" i="30"/>
  <c r="GG21" i="30"/>
  <c r="AW21" i="30"/>
  <c r="AT21" i="30"/>
  <c r="A8" i="32"/>
  <c r="D9" i="104" s="1"/>
  <c r="F6" i="30"/>
  <c r="D6" i="30" s="1"/>
  <c r="F5" i="30"/>
  <c r="F7" i="30"/>
  <c r="D7" i="30" s="1"/>
  <c r="F14" i="30"/>
  <c r="HN7" i="30"/>
  <c r="GV7" i="30"/>
  <c r="GU7" i="30"/>
  <c r="GT7" i="30"/>
  <c r="GS7" i="30"/>
  <c r="GR7" i="30"/>
  <c r="GQ7" i="30"/>
  <c r="GP7" i="30"/>
  <c r="GO7" i="30"/>
  <c r="GN7" i="30"/>
  <c r="GM7" i="30"/>
  <c r="GL7" i="30"/>
  <c r="GK7" i="30"/>
  <c r="GJ7" i="30"/>
  <c r="GF7" i="30"/>
  <c r="GE7" i="30"/>
  <c r="GD7" i="30"/>
  <c r="GC7" i="30"/>
  <c r="GB7" i="30"/>
  <c r="GA7" i="30"/>
  <c r="FZ7" i="30"/>
  <c r="FY7" i="30"/>
  <c r="FX7" i="30"/>
  <c r="FW7" i="30"/>
  <c r="FV7" i="30"/>
  <c r="FU7" i="30"/>
  <c r="FT7" i="30"/>
  <c r="FP7" i="30"/>
  <c r="FO7" i="30"/>
  <c r="FN7" i="30"/>
  <c r="FM7" i="30"/>
  <c r="FL7" i="30"/>
  <c r="FK7" i="30"/>
  <c r="FJ7" i="30"/>
  <c r="FI7" i="30"/>
  <c r="FH7" i="30"/>
  <c r="FG7" i="30"/>
  <c r="FF7" i="30"/>
  <c r="FE7" i="30"/>
  <c r="FD7" i="30"/>
  <c r="EZ7" i="30"/>
  <c r="EY7" i="30"/>
  <c r="EX7" i="30"/>
  <c r="EW7" i="30"/>
  <c r="EV7" i="30"/>
  <c r="EU7" i="30"/>
  <c r="ET7" i="30"/>
  <c r="ES7" i="30"/>
  <c r="ER7" i="30"/>
  <c r="EQ7" i="30"/>
  <c r="EP7" i="30"/>
  <c r="EO7" i="30"/>
  <c r="EN7" i="30"/>
  <c r="DV7" i="30"/>
  <c r="AR7" i="30"/>
  <c r="AV11" i="30" l="1"/>
  <c r="AX11" i="30" s="1"/>
  <c r="AY11" i="30" s="1"/>
  <c r="AZ11" i="30" s="1"/>
  <c r="BE11" i="30" s="1"/>
  <c r="CU11" i="30" s="1"/>
  <c r="DJ11" i="30" s="1"/>
  <c r="AV8" i="30"/>
  <c r="AX8" i="30" s="1"/>
  <c r="AY8" i="30" s="1"/>
  <c r="AZ8" i="30" s="1"/>
  <c r="AV12" i="30"/>
  <c r="AX12" i="30" s="1"/>
  <c r="AY12" i="30" s="1"/>
  <c r="AZ12" i="30" s="1"/>
  <c r="BM12" i="30" s="1"/>
  <c r="DC12" i="30" s="1"/>
  <c r="DR12" i="30" s="1"/>
  <c r="EJ13" i="30"/>
  <c r="BN13" i="30"/>
  <c r="DD13" i="30" s="1"/>
  <c r="DS13" i="30" s="1"/>
  <c r="BM13" i="30"/>
  <c r="DC13" i="30" s="1"/>
  <c r="DR13" i="30" s="1"/>
  <c r="BL13" i="30"/>
  <c r="DB13" i="30" s="1"/>
  <c r="DQ13" i="30" s="1"/>
  <c r="BK13" i="30"/>
  <c r="DA13" i="30" s="1"/>
  <c r="DP13" i="30" s="1"/>
  <c r="BJ13" i="30"/>
  <c r="CZ13" i="30" s="1"/>
  <c r="DO13" i="30" s="1"/>
  <c r="BI13" i="30"/>
  <c r="CY13" i="30" s="1"/>
  <c r="DN13" i="30" s="1"/>
  <c r="BH13" i="30"/>
  <c r="CX13" i="30" s="1"/>
  <c r="DM13" i="30" s="1"/>
  <c r="BG13" i="30"/>
  <c r="CW13" i="30" s="1"/>
  <c r="DL13" i="30" s="1"/>
  <c r="BF13" i="30"/>
  <c r="CV13" i="30" s="1"/>
  <c r="DK13" i="30" s="1"/>
  <c r="BE13" i="30"/>
  <c r="CU13" i="30" s="1"/>
  <c r="DJ13" i="30" s="1"/>
  <c r="BD13" i="30"/>
  <c r="CT13" i="30" s="1"/>
  <c r="DI13" i="30" s="1"/>
  <c r="BO13" i="30"/>
  <c r="DE13" i="30" s="1"/>
  <c r="DT13" i="30" s="1"/>
  <c r="BC13" i="30"/>
  <c r="EJ12" i="30"/>
  <c r="AV9" i="30"/>
  <c r="AX9" i="30" s="1"/>
  <c r="AY9" i="30" s="1"/>
  <c r="AZ9" i="30" s="1"/>
  <c r="EJ11" i="30"/>
  <c r="AV10" i="30"/>
  <c r="AX10" i="30" s="1"/>
  <c r="AY10" i="30" s="1"/>
  <c r="AZ10" i="30" s="1"/>
  <c r="EJ10" i="30"/>
  <c r="EJ9" i="30"/>
  <c r="EJ8" i="30"/>
  <c r="AV26" i="30"/>
  <c r="AX26" i="30" s="1"/>
  <c r="AZ26" i="30" s="1"/>
  <c r="AX25" i="30"/>
  <c r="AY25" i="30" s="1"/>
  <c r="AV27" i="30"/>
  <c r="AX27" i="30" s="1"/>
  <c r="AV24" i="30"/>
  <c r="AX24" i="30" s="1"/>
  <c r="AZ24" i="30" s="1"/>
  <c r="AV22" i="30"/>
  <c r="AX22" i="30" s="1"/>
  <c r="AY22" i="30" s="1"/>
  <c r="AV23" i="30"/>
  <c r="AX23" i="30" s="1"/>
  <c r="AU21" i="30"/>
  <c r="FA7" i="30"/>
  <c r="FQ7" i="30"/>
  <c r="GG7" i="30"/>
  <c r="GW7" i="30"/>
  <c r="EM7" i="30"/>
  <c r="FC7" i="30" s="1"/>
  <c r="FS7" i="30" s="1"/>
  <c r="GI7" i="30" s="1"/>
  <c r="GZ7" i="30" s="1"/>
  <c r="BG11" i="30" l="1"/>
  <c r="CW11" i="30" s="1"/>
  <c r="DL11" i="30" s="1"/>
  <c r="BH11" i="30"/>
  <c r="CX11" i="30" s="1"/>
  <c r="DM11" i="30" s="1"/>
  <c r="BF11" i="30"/>
  <c r="CV11" i="30" s="1"/>
  <c r="DK11" i="30" s="1"/>
  <c r="BI11" i="30"/>
  <c r="CY11" i="30" s="1"/>
  <c r="DN11" i="30" s="1"/>
  <c r="BM11" i="30"/>
  <c r="DC11" i="30" s="1"/>
  <c r="DR11" i="30" s="1"/>
  <c r="BC11" i="30"/>
  <c r="CS11" i="30" s="1"/>
  <c r="DH11" i="30" s="1"/>
  <c r="BN11" i="30"/>
  <c r="DD11" i="30" s="1"/>
  <c r="DS11" i="30" s="1"/>
  <c r="BO11" i="30"/>
  <c r="DE11" i="30" s="1"/>
  <c r="DT11" i="30" s="1"/>
  <c r="BD11" i="30"/>
  <c r="CT11" i="30" s="1"/>
  <c r="DI11" i="30" s="1"/>
  <c r="BJ11" i="30"/>
  <c r="CZ11" i="30" s="1"/>
  <c r="DO11" i="30" s="1"/>
  <c r="BK11" i="30"/>
  <c r="DA11" i="30" s="1"/>
  <c r="DP11" i="30" s="1"/>
  <c r="BL11" i="30"/>
  <c r="DB11" i="30" s="1"/>
  <c r="DQ11" i="30" s="1"/>
  <c r="BD12" i="30"/>
  <c r="CT12" i="30" s="1"/>
  <c r="DI12" i="30" s="1"/>
  <c r="BE12" i="30"/>
  <c r="CU12" i="30" s="1"/>
  <c r="DJ12" i="30" s="1"/>
  <c r="BG12" i="30"/>
  <c r="CW12" i="30" s="1"/>
  <c r="DL12" i="30" s="1"/>
  <c r="BF12" i="30"/>
  <c r="CV12" i="30" s="1"/>
  <c r="DK12" i="30" s="1"/>
  <c r="BN12" i="30"/>
  <c r="DD12" i="30" s="1"/>
  <c r="DS12" i="30" s="1"/>
  <c r="BH12" i="30"/>
  <c r="CX12" i="30" s="1"/>
  <c r="DM12" i="30" s="1"/>
  <c r="BI12" i="30"/>
  <c r="CY12" i="30" s="1"/>
  <c r="DN12" i="30" s="1"/>
  <c r="BK12" i="30"/>
  <c r="DA12" i="30" s="1"/>
  <c r="DP12" i="30" s="1"/>
  <c r="BL12" i="30"/>
  <c r="DB12" i="30" s="1"/>
  <c r="DQ12" i="30" s="1"/>
  <c r="BC12" i="30"/>
  <c r="BJ12" i="30"/>
  <c r="CZ12" i="30" s="1"/>
  <c r="DO12" i="30" s="1"/>
  <c r="BO12" i="30"/>
  <c r="DE12" i="30" s="1"/>
  <c r="DT12" i="30" s="1"/>
  <c r="C13" i="30"/>
  <c r="E13" i="30" s="1"/>
  <c r="CS13" i="30"/>
  <c r="DH13" i="30" s="1"/>
  <c r="BF9" i="30"/>
  <c r="CV9" i="30" s="1"/>
  <c r="DK9" i="30" s="1"/>
  <c r="BH9" i="30"/>
  <c r="CX9" i="30" s="1"/>
  <c r="DM9" i="30" s="1"/>
  <c r="BD9" i="30"/>
  <c r="CT9" i="30" s="1"/>
  <c r="DI9" i="30" s="1"/>
  <c r="BC9" i="30"/>
  <c r="CS9" i="30" s="1"/>
  <c r="DH9" i="30" s="1"/>
  <c r="BJ9" i="30"/>
  <c r="CZ9" i="30" s="1"/>
  <c r="DO9" i="30" s="1"/>
  <c r="BN9" i="30"/>
  <c r="DD9" i="30" s="1"/>
  <c r="DS9" i="30" s="1"/>
  <c r="BM9" i="30"/>
  <c r="DC9" i="30" s="1"/>
  <c r="DR9" i="30" s="1"/>
  <c r="CS12" i="30"/>
  <c r="DH12" i="30" s="1"/>
  <c r="AY26" i="30"/>
  <c r="BO9" i="30"/>
  <c r="DE9" i="30" s="1"/>
  <c r="DT9" i="30" s="1"/>
  <c r="BG9" i="30"/>
  <c r="CW9" i="30" s="1"/>
  <c r="DL9" i="30" s="1"/>
  <c r="BI9" i="30"/>
  <c r="CY9" i="30" s="1"/>
  <c r="DN9" i="30" s="1"/>
  <c r="BK9" i="30"/>
  <c r="DA9" i="30" s="1"/>
  <c r="DP9" i="30" s="1"/>
  <c r="BL9" i="30"/>
  <c r="DB9" i="30" s="1"/>
  <c r="DQ9" i="30" s="1"/>
  <c r="BE9" i="30"/>
  <c r="CU9" i="30" s="1"/>
  <c r="DJ9" i="30" s="1"/>
  <c r="BN10" i="30"/>
  <c r="DD10" i="30" s="1"/>
  <c r="DS10" i="30" s="1"/>
  <c r="BM10" i="30"/>
  <c r="DC10" i="30" s="1"/>
  <c r="DR10" i="30" s="1"/>
  <c r="BL10" i="30"/>
  <c r="DB10" i="30" s="1"/>
  <c r="DQ10" i="30" s="1"/>
  <c r="BK10" i="30"/>
  <c r="DA10" i="30" s="1"/>
  <c r="DP10" i="30" s="1"/>
  <c r="BJ10" i="30"/>
  <c r="CZ10" i="30" s="1"/>
  <c r="DO10" i="30" s="1"/>
  <c r="BI10" i="30"/>
  <c r="CY10" i="30" s="1"/>
  <c r="DN10" i="30" s="1"/>
  <c r="BH10" i="30"/>
  <c r="CX10" i="30" s="1"/>
  <c r="DM10" i="30" s="1"/>
  <c r="BG10" i="30"/>
  <c r="CW10" i="30" s="1"/>
  <c r="DL10" i="30" s="1"/>
  <c r="BF10" i="30"/>
  <c r="CV10" i="30" s="1"/>
  <c r="DK10" i="30" s="1"/>
  <c r="BE10" i="30"/>
  <c r="CU10" i="30" s="1"/>
  <c r="DJ10" i="30" s="1"/>
  <c r="BD10" i="30"/>
  <c r="CT10" i="30" s="1"/>
  <c r="DI10" i="30" s="1"/>
  <c r="BO10" i="30"/>
  <c r="DE10" i="30" s="1"/>
  <c r="DT10" i="30" s="1"/>
  <c r="BC10" i="30"/>
  <c r="BN8" i="30"/>
  <c r="DD8" i="30" s="1"/>
  <c r="DS8" i="30" s="1"/>
  <c r="BM8" i="30"/>
  <c r="DC8" i="30" s="1"/>
  <c r="DR8" i="30" s="1"/>
  <c r="BL8" i="30"/>
  <c r="DB8" i="30" s="1"/>
  <c r="DQ8" i="30" s="1"/>
  <c r="BK8" i="30"/>
  <c r="DA8" i="30" s="1"/>
  <c r="DP8" i="30" s="1"/>
  <c r="BJ8" i="30"/>
  <c r="CZ8" i="30" s="1"/>
  <c r="DO8" i="30" s="1"/>
  <c r="BI8" i="30"/>
  <c r="CY8" i="30" s="1"/>
  <c r="DN8" i="30" s="1"/>
  <c r="BH8" i="30"/>
  <c r="CX8" i="30" s="1"/>
  <c r="DM8" i="30" s="1"/>
  <c r="BG8" i="30"/>
  <c r="CW8" i="30" s="1"/>
  <c r="DL8" i="30" s="1"/>
  <c r="BF8" i="30"/>
  <c r="CV8" i="30" s="1"/>
  <c r="DK8" i="30" s="1"/>
  <c r="BE8" i="30"/>
  <c r="CU8" i="30" s="1"/>
  <c r="DJ8" i="30" s="1"/>
  <c r="BD8" i="30"/>
  <c r="CT8" i="30" s="1"/>
  <c r="DI8" i="30" s="1"/>
  <c r="BO8" i="30"/>
  <c r="DE8" i="30" s="1"/>
  <c r="DT8" i="30" s="1"/>
  <c r="BC8" i="30"/>
  <c r="AZ25" i="30"/>
  <c r="BN25" i="30" s="1"/>
  <c r="AZ27" i="30"/>
  <c r="AY27" i="30"/>
  <c r="AZ22" i="30"/>
  <c r="BF22" i="30" s="1"/>
  <c r="AY24" i="30"/>
  <c r="BN26" i="30"/>
  <c r="BM26" i="30"/>
  <c r="BL26" i="30"/>
  <c r="BK26" i="30"/>
  <c r="BJ26" i="30"/>
  <c r="BI26" i="30"/>
  <c r="BH26" i="30"/>
  <c r="BG26" i="30"/>
  <c r="BF26" i="30"/>
  <c r="BE26" i="30"/>
  <c r="BD26" i="30"/>
  <c r="BO26" i="30"/>
  <c r="BC26" i="30"/>
  <c r="BN24" i="30"/>
  <c r="BM24" i="30"/>
  <c r="BL24" i="30"/>
  <c r="BK24" i="30"/>
  <c r="BJ24" i="30"/>
  <c r="BI24" i="30"/>
  <c r="BH24" i="30"/>
  <c r="BG24" i="30"/>
  <c r="BF24" i="30"/>
  <c r="BE24" i="30"/>
  <c r="BD24" i="30"/>
  <c r="BO24" i="30"/>
  <c r="BC24" i="30"/>
  <c r="AZ23" i="30"/>
  <c r="AY23" i="30"/>
  <c r="AV21" i="30"/>
  <c r="AX21" i="30" s="1"/>
  <c r="C11" i="30" l="1"/>
  <c r="E11" i="30" s="1"/>
  <c r="C12" i="30"/>
  <c r="E12" i="30" s="1"/>
  <c r="BG25" i="30"/>
  <c r="CW25" i="30" s="1"/>
  <c r="DL25" i="30" s="1"/>
  <c r="BO25" i="30"/>
  <c r="EI25" i="30" s="1"/>
  <c r="C9" i="30"/>
  <c r="E9" i="30" s="1"/>
  <c r="BH25" i="30"/>
  <c r="EB25" i="30" s="1"/>
  <c r="C10" i="30"/>
  <c r="E10" i="30" s="1"/>
  <c r="CS10" i="30"/>
  <c r="DH10" i="30" s="1"/>
  <c r="BK25" i="30"/>
  <c r="BD25" i="30"/>
  <c r="CT25" i="30" s="1"/>
  <c r="DI25" i="30" s="1"/>
  <c r="BE25" i="30"/>
  <c r="DY25" i="30" s="1"/>
  <c r="BF25" i="30"/>
  <c r="CV25" i="30" s="1"/>
  <c r="DK25" i="30" s="1"/>
  <c r="BG22" i="30"/>
  <c r="CW22" i="30" s="1"/>
  <c r="DL22" i="30" s="1"/>
  <c r="BH22" i="30"/>
  <c r="EB22" i="30" s="1"/>
  <c r="BI22" i="30"/>
  <c r="CY22" i="30" s="1"/>
  <c r="DN22" i="30" s="1"/>
  <c r="BI25" i="30"/>
  <c r="C8" i="30"/>
  <c r="E8" i="30" s="1"/>
  <c r="CS8" i="30"/>
  <c r="DH8" i="30" s="1"/>
  <c r="BM22" i="30"/>
  <c r="EG22" i="30" s="1"/>
  <c r="BJ25" i="30"/>
  <c r="CZ25" i="30" s="1"/>
  <c r="DO25" i="30" s="1"/>
  <c r="BC22" i="30"/>
  <c r="CS22" i="30" s="1"/>
  <c r="DH22" i="30" s="1"/>
  <c r="BL25" i="30"/>
  <c r="EF25" i="30" s="1"/>
  <c r="BM25" i="30"/>
  <c r="EG25" i="30" s="1"/>
  <c r="BC25" i="30"/>
  <c r="DW25" i="30" s="1"/>
  <c r="BJ22" i="30"/>
  <c r="CZ22" i="30" s="1"/>
  <c r="DO22" i="30" s="1"/>
  <c r="BK22" i="30"/>
  <c r="EE22" i="30" s="1"/>
  <c r="BN27" i="30"/>
  <c r="BM27" i="30"/>
  <c r="BL27" i="30"/>
  <c r="BK27" i="30"/>
  <c r="BJ27" i="30"/>
  <c r="BI27" i="30"/>
  <c r="BH27" i="30"/>
  <c r="BG27" i="30"/>
  <c r="BF27" i="30"/>
  <c r="BE27" i="30"/>
  <c r="BD27" i="30"/>
  <c r="BO27" i="30"/>
  <c r="BC27" i="30"/>
  <c r="BL22" i="30"/>
  <c r="EF22" i="30" s="1"/>
  <c r="BN22" i="30"/>
  <c r="EH22" i="30" s="1"/>
  <c r="BO22" i="30"/>
  <c r="DE22" i="30" s="1"/>
  <c r="DT22" i="30" s="1"/>
  <c r="BD22" i="30"/>
  <c r="DX22" i="30" s="1"/>
  <c r="BE22" i="30"/>
  <c r="DY22" i="30" s="1"/>
  <c r="DY26" i="30"/>
  <c r="CU26" i="30"/>
  <c r="DJ26" i="30" s="1"/>
  <c r="DZ26" i="30"/>
  <c r="CV26" i="30"/>
  <c r="DK26" i="30" s="1"/>
  <c r="EA26" i="30"/>
  <c r="CW26" i="30"/>
  <c r="DL26" i="30" s="1"/>
  <c r="CY26" i="30"/>
  <c r="DN26" i="30" s="1"/>
  <c r="EC26" i="30"/>
  <c r="CZ26" i="30"/>
  <c r="DO26" i="30" s="1"/>
  <c r="ED26" i="30"/>
  <c r="EB26" i="30"/>
  <c r="CX26" i="30"/>
  <c r="DM26" i="30" s="1"/>
  <c r="DA26" i="30"/>
  <c r="DP26" i="30" s="1"/>
  <c r="EE26" i="30"/>
  <c r="EF26" i="30"/>
  <c r="DB26" i="30"/>
  <c r="DQ26" i="30" s="1"/>
  <c r="EH26" i="30"/>
  <c r="DD26" i="30"/>
  <c r="DS26" i="30" s="1"/>
  <c r="EG26" i="30"/>
  <c r="DC26" i="30"/>
  <c r="DR26" i="30" s="1"/>
  <c r="C26" i="30"/>
  <c r="E26" i="30" s="1"/>
  <c r="DW26" i="30"/>
  <c r="CS26" i="30"/>
  <c r="DH26" i="30" s="1"/>
  <c r="EI26" i="30"/>
  <c r="DE26" i="30"/>
  <c r="DT26" i="30" s="1"/>
  <c r="DX26" i="30"/>
  <c r="CT26" i="30"/>
  <c r="DI26" i="30" s="1"/>
  <c r="DA25" i="30"/>
  <c r="DP25" i="30" s="1"/>
  <c r="EE25" i="30"/>
  <c r="EH25" i="30"/>
  <c r="DD25" i="30"/>
  <c r="DS25" i="30" s="1"/>
  <c r="CX25" i="30"/>
  <c r="DM25" i="30" s="1"/>
  <c r="EI24" i="30"/>
  <c r="DE24" i="30"/>
  <c r="DT24" i="30" s="1"/>
  <c r="EA24" i="30"/>
  <c r="CW24" i="30"/>
  <c r="DL24" i="30" s="1"/>
  <c r="DZ24" i="30"/>
  <c r="CV24" i="30"/>
  <c r="DK24" i="30" s="1"/>
  <c r="EB24" i="30"/>
  <c r="CX24" i="30"/>
  <c r="DM24" i="30" s="1"/>
  <c r="CY24" i="30"/>
  <c r="DN24" i="30" s="1"/>
  <c r="EC24" i="30"/>
  <c r="DX24" i="30"/>
  <c r="CT24" i="30"/>
  <c r="DI24" i="30" s="1"/>
  <c r="DY24" i="30"/>
  <c r="CU24" i="30"/>
  <c r="DJ24" i="30" s="1"/>
  <c r="CZ24" i="30"/>
  <c r="DO24" i="30" s="1"/>
  <c r="ED24" i="30"/>
  <c r="EF24" i="30"/>
  <c r="DB24" i="30"/>
  <c r="DQ24" i="30" s="1"/>
  <c r="DA24" i="30"/>
  <c r="DP24" i="30" s="1"/>
  <c r="EE24" i="30"/>
  <c r="EG24" i="30"/>
  <c r="DC24" i="30"/>
  <c r="DR24" i="30" s="1"/>
  <c r="C24" i="30"/>
  <c r="E24" i="30" s="1"/>
  <c r="DW24" i="30"/>
  <c r="CS24" i="30"/>
  <c r="DH24" i="30" s="1"/>
  <c r="EH24" i="30"/>
  <c r="DD24" i="30"/>
  <c r="DS24" i="30" s="1"/>
  <c r="BN23" i="30"/>
  <c r="BK23" i="30"/>
  <c r="BJ23" i="30"/>
  <c r="BI23" i="30"/>
  <c r="BG23" i="30"/>
  <c r="BH23" i="30"/>
  <c r="BF23" i="30"/>
  <c r="BE23" i="30"/>
  <c r="BD23" i="30"/>
  <c r="BO23" i="30"/>
  <c r="BC23" i="30"/>
  <c r="BM23" i="30"/>
  <c r="BL23" i="30"/>
  <c r="DZ22" i="30"/>
  <c r="CV22" i="30"/>
  <c r="DK22" i="30" s="1"/>
  <c r="AY21" i="30"/>
  <c r="AZ21" i="30"/>
  <c r="ED25" i="30" l="1"/>
  <c r="EA25" i="30"/>
  <c r="DX25" i="30"/>
  <c r="EJ25" i="30" s="1"/>
  <c r="EI22" i="30"/>
  <c r="CS25" i="30"/>
  <c r="DH25" i="30" s="1"/>
  <c r="DZ25" i="30"/>
  <c r="CU25" i="30"/>
  <c r="DJ25" i="30" s="1"/>
  <c r="DE25" i="30"/>
  <c r="DT25" i="30" s="1"/>
  <c r="DC25" i="30"/>
  <c r="DR25" i="30" s="1"/>
  <c r="DA22" i="30"/>
  <c r="DP22" i="30" s="1"/>
  <c r="CX22" i="30"/>
  <c r="DM22" i="30" s="1"/>
  <c r="DB25" i="30"/>
  <c r="DQ25" i="30" s="1"/>
  <c r="DW22" i="30"/>
  <c r="EA22" i="30"/>
  <c r="C25" i="30"/>
  <c r="E25" i="30" s="1"/>
  <c r="ED22" i="30"/>
  <c r="EC22" i="30"/>
  <c r="EC25" i="30"/>
  <c r="CY25" i="30"/>
  <c r="DN25" i="30" s="1"/>
  <c r="CT22" i="30"/>
  <c r="DI22" i="30" s="1"/>
  <c r="DC22" i="30"/>
  <c r="DR22" i="30" s="1"/>
  <c r="DD22" i="30"/>
  <c r="DS22" i="30" s="1"/>
  <c r="C22" i="30"/>
  <c r="E22" i="30" s="1"/>
  <c r="EG27" i="30"/>
  <c r="DC27" i="30"/>
  <c r="DR27" i="30" s="1"/>
  <c r="EH27" i="30"/>
  <c r="DD27" i="30"/>
  <c r="DS27" i="30" s="1"/>
  <c r="EI27" i="30"/>
  <c r="DE27" i="30"/>
  <c r="DT27" i="30" s="1"/>
  <c r="DX27" i="30"/>
  <c r="CT27" i="30"/>
  <c r="DI27" i="30" s="1"/>
  <c r="DY27" i="30"/>
  <c r="CU27" i="30"/>
  <c r="DJ27" i="30" s="1"/>
  <c r="DZ27" i="30"/>
  <c r="CV27" i="30"/>
  <c r="DK27" i="30" s="1"/>
  <c r="EA27" i="30"/>
  <c r="CW27" i="30"/>
  <c r="DL27" i="30" s="1"/>
  <c r="EB27" i="30"/>
  <c r="CX27" i="30"/>
  <c r="DM27" i="30" s="1"/>
  <c r="CY27" i="30"/>
  <c r="DN27" i="30" s="1"/>
  <c r="EC27" i="30"/>
  <c r="DB22" i="30"/>
  <c r="DQ22" i="30" s="1"/>
  <c r="CU22" i="30"/>
  <c r="DJ22" i="30" s="1"/>
  <c r="CZ27" i="30"/>
  <c r="DO27" i="30" s="1"/>
  <c r="ED27" i="30"/>
  <c r="DA27" i="30"/>
  <c r="DP27" i="30" s="1"/>
  <c r="EE27" i="30"/>
  <c r="EF27" i="30"/>
  <c r="DB27" i="30"/>
  <c r="DQ27" i="30" s="1"/>
  <c r="C27" i="30"/>
  <c r="E27" i="30" s="1"/>
  <c r="DW27" i="30"/>
  <c r="CS27" i="30"/>
  <c r="DH27" i="30" s="1"/>
  <c r="EJ26" i="30"/>
  <c r="EJ24" i="30"/>
  <c r="EA23" i="30"/>
  <c r="CW23" i="30"/>
  <c r="DL23" i="30" s="1"/>
  <c r="CY23" i="30"/>
  <c r="DN23" i="30" s="1"/>
  <c r="EC23" i="30"/>
  <c r="CZ23" i="30"/>
  <c r="DO23" i="30" s="1"/>
  <c r="ED23" i="30"/>
  <c r="DA23" i="30"/>
  <c r="DP23" i="30" s="1"/>
  <c r="EE23" i="30"/>
  <c r="EF23" i="30"/>
  <c r="DB23" i="30"/>
  <c r="DQ23" i="30" s="1"/>
  <c r="EH23" i="30"/>
  <c r="DD23" i="30"/>
  <c r="DS23" i="30" s="1"/>
  <c r="EG23" i="30"/>
  <c r="DC23" i="30"/>
  <c r="DR23" i="30" s="1"/>
  <c r="C23" i="30"/>
  <c r="E23" i="30" s="1"/>
  <c r="DW23" i="30"/>
  <c r="CS23" i="30"/>
  <c r="DH23" i="30" s="1"/>
  <c r="EI23" i="30"/>
  <c r="DE23" i="30"/>
  <c r="DT23" i="30" s="1"/>
  <c r="DX23" i="30"/>
  <c r="CT23" i="30"/>
  <c r="DI23" i="30" s="1"/>
  <c r="DY23" i="30"/>
  <c r="CU23" i="30"/>
  <c r="DJ23" i="30" s="1"/>
  <c r="DZ23" i="30"/>
  <c r="CV23" i="30"/>
  <c r="DK23" i="30" s="1"/>
  <c r="EB23" i="30"/>
  <c r="CX23" i="30"/>
  <c r="DM23" i="30" s="1"/>
  <c r="BM21" i="30"/>
  <c r="BL21" i="30"/>
  <c r="BJ21" i="30"/>
  <c r="BK21" i="30"/>
  <c r="BI21" i="30"/>
  <c r="BH21" i="30"/>
  <c r="BG21" i="30"/>
  <c r="BF21" i="30"/>
  <c r="BN21" i="30"/>
  <c r="BE21" i="30"/>
  <c r="BD21" i="30"/>
  <c r="BO21" i="30"/>
  <c r="BC21" i="30"/>
  <c r="J18" i="67"/>
  <c r="J33" i="30"/>
  <c r="K33" i="30" s="1"/>
  <c r="L33" i="30" s="1"/>
  <c r="M33" i="30" s="1"/>
  <c r="N33" i="30" s="1"/>
  <c r="O33" i="30" s="1"/>
  <c r="P33" i="30" s="1"/>
  <c r="Q33" i="30" s="1"/>
  <c r="R33" i="30" s="1"/>
  <c r="S33" i="30" s="1"/>
  <c r="T33" i="30" s="1"/>
  <c r="U33" i="30" s="1"/>
  <c r="V33" i="30" s="1"/>
  <c r="J18" i="30"/>
  <c r="K18" i="30" s="1"/>
  <c r="L18" i="30" s="1"/>
  <c r="M18" i="30" s="1"/>
  <c r="N18" i="30" s="1"/>
  <c r="O18" i="30" s="1"/>
  <c r="P18" i="30" s="1"/>
  <c r="Q18" i="30" s="1"/>
  <c r="R18" i="30" s="1"/>
  <c r="S18" i="30" s="1"/>
  <c r="T18" i="30" s="1"/>
  <c r="U18" i="30" s="1"/>
  <c r="V18" i="30" s="1"/>
  <c r="J4" i="30"/>
  <c r="D2" i="66" s="1"/>
  <c r="L18" i="67" l="1"/>
  <c r="D47" i="30" s="1"/>
  <c r="C12" i="66" s="1"/>
  <c r="M18" i="67"/>
  <c r="D7" i="104" s="1"/>
  <c r="C17" i="66" s="1"/>
  <c r="EJ22" i="30"/>
  <c r="EJ27" i="30"/>
  <c r="EJ23" i="30"/>
  <c r="EH21" i="30"/>
  <c r="DD21" i="30"/>
  <c r="DS21" i="30" s="1"/>
  <c r="EG21" i="30"/>
  <c r="DC21" i="30"/>
  <c r="DR21" i="30" s="1"/>
  <c r="EI21" i="30"/>
  <c r="DE21" i="30"/>
  <c r="DT21" i="30" s="1"/>
  <c r="DX21" i="30"/>
  <c r="CT21" i="30"/>
  <c r="DI21" i="30" s="1"/>
  <c r="DW21" i="30"/>
  <c r="C21" i="30"/>
  <c r="E21" i="30" s="1"/>
  <c r="CS21" i="30"/>
  <c r="DH21" i="30" s="1"/>
  <c r="DY21" i="30"/>
  <c r="CU21" i="30"/>
  <c r="DJ21" i="30" s="1"/>
  <c r="EA21" i="30"/>
  <c r="CW21" i="30"/>
  <c r="DL21" i="30" s="1"/>
  <c r="CX21" i="30"/>
  <c r="DM21" i="30" s="1"/>
  <c r="EB21" i="30"/>
  <c r="CY21" i="30"/>
  <c r="DN21" i="30" s="1"/>
  <c r="EC21" i="30"/>
  <c r="DZ21" i="30"/>
  <c r="CV21" i="30"/>
  <c r="DK21" i="30" s="1"/>
  <c r="EE21" i="30"/>
  <c r="DA21" i="30"/>
  <c r="DP21" i="30" s="1"/>
  <c r="CZ21" i="30"/>
  <c r="DO21" i="30" s="1"/>
  <c r="ED21" i="30"/>
  <c r="EF21" i="30"/>
  <c r="DB21" i="30"/>
  <c r="DQ21" i="30" s="1"/>
  <c r="K4" i="30"/>
  <c r="EJ21" i="30" l="1"/>
  <c r="L4" i="30"/>
  <c r="E2" i="66"/>
  <c r="AG6" i="64"/>
  <c r="AG7" i="64"/>
  <c r="AG5" i="64"/>
  <c r="AG4" i="64"/>
  <c r="FL12" i="74"/>
  <c r="EW12" i="74"/>
  <c r="EV12" i="74"/>
  <c r="EU12" i="74"/>
  <c r="ET12" i="74"/>
  <c r="ES12" i="74"/>
  <c r="ER12" i="74"/>
  <c r="EQ12" i="74"/>
  <c r="EP12" i="74"/>
  <c r="EO12" i="74"/>
  <c r="EN12" i="74"/>
  <c r="EJ12" i="74"/>
  <c r="EI12" i="74"/>
  <c r="EH12" i="74"/>
  <c r="EG12" i="74"/>
  <c r="EF12" i="74"/>
  <c r="EE12" i="74"/>
  <c r="ED12" i="74"/>
  <c r="EC12" i="74"/>
  <c r="EB12" i="74"/>
  <c r="EA12" i="74"/>
  <c r="DW12" i="74"/>
  <c r="DV12" i="74"/>
  <c r="DU12" i="74"/>
  <c r="DT12" i="74"/>
  <c r="DS12" i="74"/>
  <c r="DR12" i="74"/>
  <c r="DQ12" i="74"/>
  <c r="DP12" i="74"/>
  <c r="DO12" i="74"/>
  <c r="DN12" i="74"/>
  <c r="CL12" i="74"/>
  <c r="CV12" i="74" s="1"/>
  <c r="AG12" i="74"/>
  <c r="AI12" i="74" s="1"/>
  <c r="AJ12" i="74" s="1"/>
  <c r="G12" i="74"/>
  <c r="M4" i="30" l="1"/>
  <c r="F2" i="66"/>
  <c r="EX12" i="74"/>
  <c r="EK12" i="74"/>
  <c r="DX12" i="74"/>
  <c r="CO12" i="74"/>
  <c r="CZ12" i="74"/>
  <c r="CQ12" i="74"/>
  <c r="CR12" i="74"/>
  <c r="CN12" i="74"/>
  <c r="CS12" i="74"/>
  <c r="CT12" i="74"/>
  <c r="CM12" i="74"/>
  <c r="CU12" i="74"/>
  <c r="CP12" i="74"/>
  <c r="N4" i="30" l="1"/>
  <c r="G2" i="66"/>
  <c r="DD12" i="74"/>
  <c r="DE12" i="74"/>
  <c r="DH12" i="74"/>
  <c r="DA12" i="74"/>
  <c r="DC12" i="74"/>
  <c r="DF12" i="74"/>
  <c r="DI12" i="74"/>
  <c r="DG12" i="74"/>
  <c r="DJ12" i="74"/>
  <c r="DB12" i="74"/>
  <c r="CW12" i="74"/>
  <c r="DM12" i="74"/>
  <c r="DZ12" i="74" s="1"/>
  <c r="EM12" i="74" s="1"/>
  <c r="FA12" i="74" s="1"/>
  <c r="AR19" i="30"/>
  <c r="O4" i="30" l="1"/>
  <c r="H2" i="66"/>
  <c r="DK12" i="74"/>
  <c r="C12" i="74" s="1"/>
  <c r="AG5" i="70"/>
  <c r="AI5" i="70" s="1"/>
  <c r="AJ5" i="70" s="1"/>
  <c r="AG6" i="70"/>
  <c r="AI6" i="70"/>
  <c r="AJ6" i="70" s="1"/>
  <c r="AG4" i="70"/>
  <c r="AG42" i="74"/>
  <c r="AG41" i="74"/>
  <c r="AG40" i="74"/>
  <c r="AG39" i="74"/>
  <c r="AG38" i="74"/>
  <c r="AG37" i="74"/>
  <c r="AG36" i="74"/>
  <c r="AG35" i="74"/>
  <c r="AG34" i="74"/>
  <c r="AG30" i="74"/>
  <c r="AI30" i="74" s="1"/>
  <c r="AG29" i="74"/>
  <c r="AI29" i="74" s="1"/>
  <c r="AG28" i="74"/>
  <c r="AI28" i="74" s="1"/>
  <c r="AG24" i="74"/>
  <c r="AI24" i="74" s="1"/>
  <c r="AG23" i="74"/>
  <c r="AI23" i="74" s="1"/>
  <c r="AG22" i="74"/>
  <c r="AG21" i="74"/>
  <c r="AI21" i="74" s="1"/>
  <c r="AG20" i="74"/>
  <c r="AI20" i="74" s="1"/>
  <c r="AG19" i="74"/>
  <c r="AG18" i="74"/>
  <c r="AG17" i="74"/>
  <c r="AG16" i="74"/>
  <c r="AG11" i="74"/>
  <c r="AI11" i="74" s="1"/>
  <c r="AG10" i="74"/>
  <c r="AI10" i="74" s="1"/>
  <c r="AG9" i="74"/>
  <c r="AI9" i="74" s="1"/>
  <c r="AG8" i="74"/>
  <c r="AI8" i="74" s="1"/>
  <c r="AG7" i="74"/>
  <c r="AG6" i="74"/>
  <c r="AG5" i="74"/>
  <c r="AG4" i="74"/>
  <c r="P4" i="30" l="1"/>
  <c r="I2" i="66"/>
  <c r="AI7" i="74"/>
  <c r="AJ11" i="74"/>
  <c r="AJ20" i="74"/>
  <c r="AJ29" i="74"/>
  <c r="AJ21" i="74"/>
  <c r="AJ30" i="74"/>
  <c r="AJ10" i="74"/>
  <c r="AJ28" i="74"/>
  <c r="AJ9" i="74"/>
  <c r="AJ24" i="74"/>
  <c r="AJ8" i="74"/>
  <c r="AJ23" i="74"/>
  <c r="AI22" i="74"/>
  <c r="AR20" i="30"/>
  <c r="AR28" i="30"/>
  <c r="AR6" i="30"/>
  <c r="AR14" i="30"/>
  <c r="Q4" i="30" l="1"/>
  <c r="J2" i="66"/>
  <c r="AJ22" i="74"/>
  <c r="AJ7" i="74"/>
  <c r="AR5" i="30"/>
  <c r="J29" i="32"/>
  <c r="K25" i="32"/>
  <c r="R4" i="30" l="1"/>
  <c r="K2" i="66"/>
  <c r="K27" i="32"/>
  <c r="L26" i="32"/>
  <c r="L25" i="32"/>
  <c r="L27" i="32"/>
  <c r="S4" i="30" l="1"/>
  <c r="L2" i="66"/>
  <c r="K28" i="32"/>
  <c r="L28" i="32" s="1"/>
  <c r="T4" i="30" l="1"/>
  <c r="M2" i="66"/>
  <c r="K29" i="32"/>
  <c r="U4" i="30" l="1"/>
  <c r="N2" i="66"/>
  <c r="E13" i="75"/>
  <c r="F13" i="75"/>
  <c r="G13" i="75"/>
  <c r="H13" i="75"/>
  <c r="I13" i="75"/>
  <c r="J13" i="75"/>
  <c r="K13" i="75"/>
  <c r="L13" i="75"/>
  <c r="M13" i="75"/>
  <c r="D13" i="75"/>
  <c r="E34" i="68"/>
  <c r="F34" i="68"/>
  <c r="G34" i="68"/>
  <c r="H34" i="68"/>
  <c r="I34" i="68"/>
  <c r="J34" i="68"/>
  <c r="K34" i="68"/>
  <c r="L34" i="68"/>
  <c r="M34" i="68"/>
  <c r="D34" i="68"/>
  <c r="FK58" i="74"/>
  <c r="FJ58" i="74"/>
  <c r="FI58" i="74"/>
  <c r="FH58" i="74"/>
  <c r="FG58" i="74"/>
  <c r="FF58" i="74"/>
  <c r="FE58" i="74"/>
  <c r="FD58" i="74"/>
  <c r="FC58" i="74"/>
  <c r="FB58" i="74"/>
  <c r="EW58" i="74"/>
  <c r="EV58" i="74"/>
  <c r="EU58" i="74"/>
  <c r="ET58" i="74"/>
  <c r="ES58" i="74"/>
  <c r="ER58" i="74"/>
  <c r="EQ58" i="74"/>
  <c r="EP58" i="74"/>
  <c r="EO58" i="74"/>
  <c r="EN58" i="74"/>
  <c r="EJ58" i="74"/>
  <c r="EI58" i="74"/>
  <c r="EH58" i="74"/>
  <c r="EG58" i="74"/>
  <c r="EF58" i="74"/>
  <c r="EE58" i="74"/>
  <c r="ED58" i="74"/>
  <c r="EC58" i="74"/>
  <c r="EB58" i="74"/>
  <c r="EA58" i="74"/>
  <c r="DW58" i="74"/>
  <c r="DV58" i="74"/>
  <c r="DU58" i="74"/>
  <c r="DT58" i="74"/>
  <c r="DS58" i="74"/>
  <c r="DR58" i="74"/>
  <c r="DQ58" i="74"/>
  <c r="DP58" i="74"/>
  <c r="DO58" i="74"/>
  <c r="DN58" i="74"/>
  <c r="CL58" i="74"/>
  <c r="CZ58" i="74" s="1"/>
  <c r="DM58" i="74" s="1"/>
  <c r="DZ58" i="74" s="1"/>
  <c r="EM58" i="74" s="1"/>
  <c r="FA58" i="74" s="1"/>
  <c r="BA58" i="74"/>
  <c r="CV58" i="74" s="1"/>
  <c r="DJ58" i="74" s="1"/>
  <c r="AZ58" i="74"/>
  <c r="CU58" i="74" s="1"/>
  <c r="DI58" i="74" s="1"/>
  <c r="AY58" i="74"/>
  <c r="CT58" i="74" s="1"/>
  <c r="DH58" i="74" s="1"/>
  <c r="AX58" i="74"/>
  <c r="CS58" i="74" s="1"/>
  <c r="DG58" i="74" s="1"/>
  <c r="AW58" i="74"/>
  <c r="CR58" i="74" s="1"/>
  <c r="DF58" i="74" s="1"/>
  <c r="AV58" i="74"/>
  <c r="CQ58" i="74" s="1"/>
  <c r="DE58" i="74" s="1"/>
  <c r="AU58" i="74"/>
  <c r="CP58" i="74" s="1"/>
  <c r="DD58" i="74" s="1"/>
  <c r="AT58" i="74"/>
  <c r="CO58" i="74" s="1"/>
  <c r="DC58" i="74" s="1"/>
  <c r="AS58" i="74"/>
  <c r="CN58" i="74" s="1"/>
  <c r="DB58" i="74" s="1"/>
  <c r="AR58" i="74"/>
  <c r="F58" i="74"/>
  <c r="C58" i="74" s="1"/>
  <c r="FL50" i="74"/>
  <c r="EW50" i="74"/>
  <c r="EV50" i="74"/>
  <c r="EU50" i="74"/>
  <c r="ET50" i="74"/>
  <c r="ES50" i="74"/>
  <c r="ER50" i="74"/>
  <c r="EQ50" i="74"/>
  <c r="EP50" i="74"/>
  <c r="EO50" i="74"/>
  <c r="EN50" i="74"/>
  <c r="EJ50" i="74"/>
  <c r="EI50" i="74"/>
  <c r="EH50" i="74"/>
  <c r="EG50" i="74"/>
  <c r="EF50" i="74"/>
  <c r="EE50" i="74"/>
  <c r="ED50" i="74"/>
  <c r="EC50" i="74"/>
  <c r="EB50" i="74"/>
  <c r="EA50" i="74"/>
  <c r="DW50" i="74"/>
  <c r="DV50" i="74"/>
  <c r="DU50" i="74"/>
  <c r="DT50" i="74"/>
  <c r="DS50" i="74"/>
  <c r="DR50" i="74"/>
  <c r="DQ50" i="74"/>
  <c r="DP50" i="74"/>
  <c r="DO50" i="74"/>
  <c r="DN50" i="74"/>
  <c r="CL50" i="74"/>
  <c r="CZ50" i="74" s="1"/>
  <c r="DM50" i="74" s="1"/>
  <c r="DZ50" i="74" s="1"/>
  <c r="EM50" i="74" s="1"/>
  <c r="FA50" i="74" s="1"/>
  <c r="G50" i="74"/>
  <c r="D50" i="74"/>
  <c r="AY50" i="74" s="1"/>
  <c r="CT50" i="74" s="1"/>
  <c r="DH50" i="74" s="1"/>
  <c r="FL41" i="74"/>
  <c r="EW41" i="74"/>
  <c r="EV41" i="74"/>
  <c r="EU41" i="74"/>
  <c r="ET41" i="74"/>
  <c r="ES41" i="74"/>
  <c r="ER41" i="74"/>
  <c r="EQ41" i="74"/>
  <c r="EP41" i="74"/>
  <c r="EO41" i="74"/>
  <c r="EN41" i="74"/>
  <c r="EJ41" i="74"/>
  <c r="EI41" i="74"/>
  <c r="EH41" i="74"/>
  <c r="EG41" i="74"/>
  <c r="EF41" i="74"/>
  <c r="EE41" i="74"/>
  <c r="ED41" i="74"/>
  <c r="EC41" i="74"/>
  <c r="EB41" i="74"/>
  <c r="EA41" i="74"/>
  <c r="DW41" i="74"/>
  <c r="DV41" i="74"/>
  <c r="DU41" i="74"/>
  <c r="DT41" i="74"/>
  <c r="DS41" i="74"/>
  <c r="DR41" i="74"/>
  <c r="DQ41" i="74"/>
  <c r="DP41" i="74"/>
  <c r="DO41" i="74"/>
  <c r="DN41" i="74"/>
  <c r="CL41" i="74"/>
  <c r="CZ41" i="74" s="1"/>
  <c r="DM41" i="74" s="1"/>
  <c r="DZ41" i="74" s="1"/>
  <c r="EM41" i="74" s="1"/>
  <c r="FA41" i="74" s="1"/>
  <c r="G41" i="74"/>
  <c r="FL40" i="74"/>
  <c r="EW40" i="74"/>
  <c r="EV40" i="74"/>
  <c r="EU40" i="74"/>
  <c r="ET40" i="74"/>
  <c r="ES40" i="74"/>
  <c r="ER40" i="74"/>
  <c r="EQ40" i="74"/>
  <c r="EP40" i="74"/>
  <c r="EO40" i="74"/>
  <c r="EN40" i="74"/>
  <c r="EJ40" i="74"/>
  <c r="EI40" i="74"/>
  <c r="EH40" i="74"/>
  <c r="EG40" i="74"/>
  <c r="EF40" i="74"/>
  <c r="EE40" i="74"/>
  <c r="ED40" i="74"/>
  <c r="EC40" i="74"/>
  <c r="EB40" i="74"/>
  <c r="EA40" i="74"/>
  <c r="DW40" i="74"/>
  <c r="DV40" i="74"/>
  <c r="DU40" i="74"/>
  <c r="DT40" i="74"/>
  <c r="DS40" i="74"/>
  <c r="DR40" i="74"/>
  <c r="DQ40" i="74"/>
  <c r="DP40" i="74"/>
  <c r="DO40" i="74"/>
  <c r="DN40" i="74"/>
  <c r="CL40" i="74"/>
  <c r="CZ40" i="74" s="1"/>
  <c r="DM40" i="74" s="1"/>
  <c r="DZ40" i="74" s="1"/>
  <c r="EM40" i="74" s="1"/>
  <c r="FA40" i="74" s="1"/>
  <c r="G40" i="74"/>
  <c r="FL39" i="74"/>
  <c r="EW39" i="74"/>
  <c r="EV39" i="74"/>
  <c r="EU39" i="74"/>
  <c r="ET39" i="74"/>
  <c r="ES39" i="74"/>
  <c r="ER39" i="74"/>
  <c r="EQ39" i="74"/>
  <c r="EP39" i="74"/>
  <c r="EO39" i="74"/>
  <c r="EN39" i="74"/>
  <c r="EJ39" i="74"/>
  <c r="EI39" i="74"/>
  <c r="EH39" i="74"/>
  <c r="EG39" i="74"/>
  <c r="EF39" i="74"/>
  <c r="EE39" i="74"/>
  <c r="ED39" i="74"/>
  <c r="EC39" i="74"/>
  <c r="EB39" i="74"/>
  <c r="EA39" i="74"/>
  <c r="DW39" i="74"/>
  <c r="DV39" i="74"/>
  <c r="DU39" i="74"/>
  <c r="DT39" i="74"/>
  <c r="DS39" i="74"/>
  <c r="DR39" i="74"/>
  <c r="DQ39" i="74"/>
  <c r="DP39" i="74"/>
  <c r="DO39" i="74"/>
  <c r="DN39" i="74"/>
  <c r="CL39" i="74"/>
  <c r="CZ39" i="74" s="1"/>
  <c r="DM39" i="74" s="1"/>
  <c r="DZ39" i="74" s="1"/>
  <c r="EM39" i="74" s="1"/>
  <c r="FA39" i="74" s="1"/>
  <c r="G39" i="74"/>
  <c r="FL38" i="74"/>
  <c r="EW38" i="74"/>
  <c r="EV38" i="74"/>
  <c r="EU38" i="74"/>
  <c r="ET38" i="74"/>
  <c r="ES38" i="74"/>
  <c r="ER38" i="74"/>
  <c r="EQ38" i="74"/>
  <c r="EP38" i="74"/>
  <c r="EO38" i="74"/>
  <c r="EN38" i="74"/>
  <c r="EJ38" i="74"/>
  <c r="EI38" i="74"/>
  <c r="EH38" i="74"/>
  <c r="EG38" i="74"/>
  <c r="EF38" i="74"/>
  <c r="EE38" i="74"/>
  <c r="ED38" i="74"/>
  <c r="EC38" i="74"/>
  <c r="EB38" i="74"/>
  <c r="EA38" i="74"/>
  <c r="DW38" i="74"/>
  <c r="DV38" i="74"/>
  <c r="DU38" i="74"/>
  <c r="DT38" i="74"/>
  <c r="DS38" i="74"/>
  <c r="DR38" i="74"/>
  <c r="DQ38" i="74"/>
  <c r="DP38" i="74"/>
  <c r="DO38" i="74"/>
  <c r="DN38" i="74"/>
  <c r="CL38" i="74"/>
  <c r="CZ38" i="74" s="1"/>
  <c r="DM38" i="74" s="1"/>
  <c r="DZ38" i="74" s="1"/>
  <c r="EM38" i="74" s="1"/>
  <c r="FA38" i="74" s="1"/>
  <c r="G38" i="74"/>
  <c r="FL37" i="74"/>
  <c r="EW37" i="74"/>
  <c r="EV37" i="74"/>
  <c r="EU37" i="74"/>
  <c r="ET37" i="74"/>
  <c r="ES37" i="74"/>
  <c r="ER37" i="74"/>
  <c r="EQ37" i="74"/>
  <c r="EP37" i="74"/>
  <c r="EO37" i="74"/>
  <c r="EN37" i="74"/>
  <c r="EJ37" i="74"/>
  <c r="EI37" i="74"/>
  <c r="EH37" i="74"/>
  <c r="EG37" i="74"/>
  <c r="EF37" i="74"/>
  <c r="EE37" i="74"/>
  <c r="ED37" i="74"/>
  <c r="EC37" i="74"/>
  <c r="EB37" i="74"/>
  <c r="EA37" i="74"/>
  <c r="DW37" i="74"/>
  <c r="DV37" i="74"/>
  <c r="DU37" i="74"/>
  <c r="DT37" i="74"/>
  <c r="DS37" i="74"/>
  <c r="DR37" i="74"/>
  <c r="DQ37" i="74"/>
  <c r="DP37" i="74"/>
  <c r="DO37" i="74"/>
  <c r="DN37" i="74"/>
  <c r="CL37" i="74"/>
  <c r="CZ37" i="74" s="1"/>
  <c r="DM37" i="74" s="1"/>
  <c r="DZ37" i="74" s="1"/>
  <c r="EM37" i="74" s="1"/>
  <c r="FA37" i="74" s="1"/>
  <c r="G37" i="74"/>
  <c r="FL36" i="74"/>
  <c r="EW36" i="74"/>
  <c r="EV36" i="74"/>
  <c r="EU36" i="74"/>
  <c r="ET36" i="74"/>
  <c r="ES36" i="74"/>
  <c r="ER36" i="74"/>
  <c r="EQ36" i="74"/>
  <c r="EP36" i="74"/>
  <c r="EO36" i="74"/>
  <c r="EN36" i="74"/>
  <c r="EJ36" i="74"/>
  <c r="EI36" i="74"/>
  <c r="EH36" i="74"/>
  <c r="EG36" i="74"/>
  <c r="EF36" i="74"/>
  <c r="EE36" i="74"/>
  <c r="ED36" i="74"/>
  <c r="EC36" i="74"/>
  <c r="EB36" i="74"/>
  <c r="EA36" i="74"/>
  <c r="DW36" i="74"/>
  <c r="DV36" i="74"/>
  <c r="DU36" i="74"/>
  <c r="DT36" i="74"/>
  <c r="DS36" i="74"/>
  <c r="DR36" i="74"/>
  <c r="DQ36" i="74"/>
  <c r="DP36" i="74"/>
  <c r="DO36" i="74"/>
  <c r="DN36" i="74"/>
  <c r="CL36" i="74"/>
  <c r="CZ36" i="74" s="1"/>
  <c r="DM36" i="74" s="1"/>
  <c r="DZ36" i="74" s="1"/>
  <c r="EM36" i="74" s="1"/>
  <c r="FA36" i="74" s="1"/>
  <c r="G36" i="74"/>
  <c r="FL23" i="74"/>
  <c r="EW23" i="74"/>
  <c r="EV23" i="74"/>
  <c r="EU23" i="74"/>
  <c r="ET23" i="74"/>
  <c r="ES23" i="74"/>
  <c r="ER23" i="74"/>
  <c r="EQ23" i="74"/>
  <c r="EP23" i="74"/>
  <c r="EO23" i="74"/>
  <c r="EN23" i="74"/>
  <c r="EJ23" i="74"/>
  <c r="EI23" i="74"/>
  <c r="EH23" i="74"/>
  <c r="EG23" i="74"/>
  <c r="EF23" i="74"/>
  <c r="EE23" i="74"/>
  <c r="ED23" i="74"/>
  <c r="EC23" i="74"/>
  <c r="EB23" i="74"/>
  <c r="EA23" i="74"/>
  <c r="DW23" i="74"/>
  <c r="DV23" i="74"/>
  <c r="DU23" i="74"/>
  <c r="DT23" i="74"/>
  <c r="DS23" i="74"/>
  <c r="DR23" i="74"/>
  <c r="DQ23" i="74"/>
  <c r="DP23" i="74"/>
  <c r="DO23" i="74"/>
  <c r="DN23" i="74"/>
  <c r="CL23" i="74"/>
  <c r="G23" i="74"/>
  <c r="FL22" i="74"/>
  <c r="EW22" i="74"/>
  <c r="EV22" i="74"/>
  <c r="EU22" i="74"/>
  <c r="ET22" i="74"/>
  <c r="ES22" i="74"/>
  <c r="ER22" i="74"/>
  <c r="EQ22" i="74"/>
  <c r="EP22" i="74"/>
  <c r="EO22" i="74"/>
  <c r="EN22" i="74"/>
  <c r="EJ22" i="74"/>
  <c r="EI22" i="74"/>
  <c r="EH22" i="74"/>
  <c r="EG22" i="74"/>
  <c r="EF22" i="74"/>
  <c r="EE22" i="74"/>
  <c r="ED22" i="74"/>
  <c r="EC22" i="74"/>
  <c r="EB22" i="74"/>
  <c r="EA22" i="74"/>
  <c r="DW22" i="74"/>
  <c r="DV22" i="74"/>
  <c r="DU22" i="74"/>
  <c r="DT22" i="74"/>
  <c r="DS22" i="74"/>
  <c r="DR22" i="74"/>
  <c r="DQ22" i="74"/>
  <c r="DP22" i="74"/>
  <c r="DO22" i="74"/>
  <c r="DN22" i="74"/>
  <c r="CL22" i="74"/>
  <c r="G22" i="74"/>
  <c r="FL21" i="74"/>
  <c r="EW21" i="74"/>
  <c r="EV21" i="74"/>
  <c r="EU21" i="74"/>
  <c r="ET21" i="74"/>
  <c r="ES21" i="74"/>
  <c r="ER21" i="74"/>
  <c r="EQ21" i="74"/>
  <c r="EP21" i="74"/>
  <c r="EO21" i="74"/>
  <c r="EN21" i="74"/>
  <c r="EJ21" i="74"/>
  <c r="EI21" i="74"/>
  <c r="EH21" i="74"/>
  <c r="EG21" i="74"/>
  <c r="EF21" i="74"/>
  <c r="EE21" i="74"/>
  <c r="ED21" i="74"/>
  <c r="EC21" i="74"/>
  <c r="EB21" i="74"/>
  <c r="EA21" i="74"/>
  <c r="DW21" i="74"/>
  <c r="DV21" i="74"/>
  <c r="DU21" i="74"/>
  <c r="DT21" i="74"/>
  <c r="DS21" i="74"/>
  <c r="DR21" i="74"/>
  <c r="DQ21" i="74"/>
  <c r="DP21" i="74"/>
  <c r="DO21" i="74"/>
  <c r="DN21" i="74"/>
  <c r="CL21" i="74"/>
  <c r="G21" i="74"/>
  <c r="FL20" i="74"/>
  <c r="EW20" i="74"/>
  <c r="EV20" i="74"/>
  <c r="EU20" i="74"/>
  <c r="ET20" i="74"/>
  <c r="ES20" i="74"/>
  <c r="ER20" i="74"/>
  <c r="EQ20" i="74"/>
  <c r="EP20" i="74"/>
  <c r="EO20" i="74"/>
  <c r="EN20" i="74"/>
  <c r="EJ20" i="74"/>
  <c r="EI20" i="74"/>
  <c r="EH20" i="74"/>
  <c r="EG20" i="74"/>
  <c r="EF20" i="74"/>
  <c r="EE20" i="74"/>
  <c r="ED20" i="74"/>
  <c r="EC20" i="74"/>
  <c r="EB20" i="74"/>
  <c r="EA20" i="74"/>
  <c r="DW20" i="74"/>
  <c r="DV20" i="74"/>
  <c r="DU20" i="74"/>
  <c r="DT20" i="74"/>
  <c r="DS20" i="74"/>
  <c r="DR20" i="74"/>
  <c r="DQ20" i="74"/>
  <c r="DP20" i="74"/>
  <c r="DO20" i="74"/>
  <c r="DN20" i="74"/>
  <c r="CL20" i="74"/>
  <c r="G20" i="74"/>
  <c r="FL19" i="74"/>
  <c r="EW19" i="74"/>
  <c r="EV19" i="74"/>
  <c r="EU19" i="74"/>
  <c r="ET19" i="74"/>
  <c r="ES19" i="74"/>
  <c r="ER19" i="74"/>
  <c r="EQ19" i="74"/>
  <c r="EP19" i="74"/>
  <c r="EO19" i="74"/>
  <c r="EN19" i="74"/>
  <c r="EJ19" i="74"/>
  <c r="EI19" i="74"/>
  <c r="EH19" i="74"/>
  <c r="EG19" i="74"/>
  <c r="EF19" i="74"/>
  <c r="EE19" i="74"/>
  <c r="ED19" i="74"/>
  <c r="EC19" i="74"/>
  <c r="EB19" i="74"/>
  <c r="EA19" i="74"/>
  <c r="DW19" i="74"/>
  <c r="DV19" i="74"/>
  <c r="DU19" i="74"/>
  <c r="DT19" i="74"/>
  <c r="DS19" i="74"/>
  <c r="DR19" i="74"/>
  <c r="DQ19" i="74"/>
  <c r="DP19" i="74"/>
  <c r="DO19" i="74"/>
  <c r="DN19" i="74"/>
  <c r="CL19" i="74"/>
  <c r="G19" i="74"/>
  <c r="FL11" i="74"/>
  <c r="EW11" i="74"/>
  <c r="EV11" i="74"/>
  <c r="EU11" i="74"/>
  <c r="ET11" i="74"/>
  <c r="ES11" i="74"/>
  <c r="ER11" i="74"/>
  <c r="EQ11" i="74"/>
  <c r="EP11" i="74"/>
  <c r="EO11" i="74"/>
  <c r="EN11" i="74"/>
  <c r="EJ11" i="74"/>
  <c r="EI11" i="74"/>
  <c r="EH11" i="74"/>
  <c r="EG11" i="74"/>
  <c r="EF11" i="74"/>
  <c r="EE11" i="74"/>
  <c r="ED11" i="74"/>
  <c r="EC11" i="74"/>
  <c r="EB11" i="74"/>
  <c r="EA11" i="74"/>
  <c r="DW11" i="74"/>
  <c r="DV11" i="74"/>
  <c r="DU11" i="74"/>
  <c r="DT11" i="74"/>
  <c r="DS11" i="74"/>
  <c r="DR11" i="74"/>
  <c r="DQ11" i="74"/>
  <c r="DP11" i="74"/>
  <c r="DO11" i="74"/>
  <c r="DN11" i="74"/>
  <c r="CL11" i="74"/>
  <c r="FL10" i="74"/>
  <c r="EW10" i="74"/>
  <c r="EV10" i="74"/>
  <c r="EU10" i="74"/>
  <c r="ET10" i="74"/>
  <c r="ES10" i="74"/>
  <c r="ER10" i="74"/>
  <c r="EQ10" i="74"/>
  <c r="EP10" i="74"/>
  <c r="EO10" i="74"/>
  <c r="EN10" i="74"/>
  <c r="EJ10" i="74"/>
  <c r="EI10" i="74"/>
  <c r="EH10" i="74"/>
  <c r="EG10" i="74"/>
  <c r="EF10" i="74"/>
  <c r="EE10" i="74"/>
  <c r="ED10" i="74"/>
  <c r="EC10" i="74"/>
  <c r="EB10" i="74"/>
  <c r="EA10" i="74"/>
  <c r="DW10" i="74"/>
  <c r="DV10" i="74"/>
  <c r="DU10" i="74"/>
  <c r="DT10" i="74"/>
  <c r="DS10" i="74"/>
  <c r="DR10" i="74"/>
  <c r="DQ10" i="74"/>
  <c r="DP10" i="74"/>
  <c r="DO10" i="74"/>
  <c r="DN10" i="74"/>
  <c r="CL10" i="74"/>
  <c r="FL9" i="74"/>
  <c r="EW9" i="74"/>
  <c r="EV9" i="74"/>
  <c r="EU9" i="74"/>
  <c r="ET9" i="74"/>
  <c r="ES9" i="74"/>
  <c r="ER9" i="74"/>
  <c r="EQ9" i="74"/>
  <c r="EP9" i="74"/>
  <c r="EO9" i="74"/>
  <c r="EN9" i="74"/>
  <c r="EJ9" i="74"/>
  <c r="EI9" i="74"/>
  <c r="EH9" i="74"/>
  <c r="EG9" i="74"/>
  <c r="EF9" i="74"/>
  <c r="EE9" i="74"/>
  <c r="ED9" i="74"/>
  <c r="EC9" i="74"/>
  <c r="EB9" i="74"/>
  <c r="EA9" i="74"/>
  <c r="DW9" i="74"/>
  <c r="DV9" i="74"/>
  <c r="DU9" i="74"/>
  <c r="DT9" i="74"/>
  <c r="DS9" i="74"/>
  <c r="DR9" i="74"/>
  <c r="DQ9" i="74"/>
  <c r="DP9" i="74"/>
  <c r="DO9" i="74"/>
  <c r="DN9" i="74"/>
  <c r="CL9" i="74"/>
  <c r="FL8" i="74"/>
  <c r="EW8" i="74"/>
  <c r="EV8" i="74"/>
  <c r="EU8" i="74"/>
  <c r="ET8" i="74"/>
  <c r="ES8" i="74"/>
  <c r="ER8" i="74"/>
  <c r="EQ8" i="74"/>
  <c r="EP8" i="74"/>
  <c r="EO8" i="74"/>
  <c r="EN8" i="74"/>
  <c r="EJ8" i="74"/>
  <c r="EI8" i="74"/>
  <c r="EH8" i="74"/>
  <c r="EG8" i="74"/>
  <c r="EF8" i="74"/>
  <c r="EE8" i="74"/>
  <c r="ED8" i="74"/>
  <c r="EC8" i="74"/>
  <c r="EB8" i="74"/>
  <c r="EA8" i="74"/>
  <c r="DW8" i="74"/>
  <c r="DV8" i="74"/>
  <c r="DU8" i="74"/>
  <c r="DT8" i="74"/>
  <c r="DS8" i="74"/>
  <c r="DR8" i="74"/>
  <c r="DQ8" i="74"/>
  <c r="DP8" i="74"/>
  <c r="DO8" i="74"/>
  <c r="DN8" i="74"/>
  <c r="CL8" i="74"/>
  <c r="CR8" i="74" s="1"/>
  <c r="FL7" i="74"/>
  <c r="EW7" i="74"/>
  <c r="EV7" i="74"/>
  <c r="EU7" i="74"/>
  <c r="ET7" i="74"/>
  <c r="ES7" i="74"/>
  <c r="ER7" i="74"/>
  <c r="EQ7" i="74"/>
  <c r="EP7" i="74"/>
  <c r="EO7" i="74"/>
  <c r="EN7" i="74"/>
  <c r="EJ7" i="74"/>
  <c r="EI7" i="74"/>
  <c r="EH7" i="74"/>
  <c r="EG7" i="74"/>
  <c r="EF7" i="74"/>
  <c r="EE7" i="74"/>
  <c r="ED7" i="74"/>
  <c r="EC7" i="74"/>
  <c r="EB7" i="74"/>
  <c r="EA7" i="74"/>
  <c r="DW7" i="74"/>
  <c r="DV7" i="74"/>
  <c r="DU7" i="74"/>
  <c r="DT7" i="74"/>
  <c r="DS7" i="74"/>
  <c r="DR7" i="74"/>
  <c r="DQ7" i="74"/>
  <c r="DP7" i="74"/>
  <c r="DO7" i="74"/>
  <c r="DN7" i="74"/>
  <c r="CL7" i="74"/>
  <c r="V4" i="30" l="1"/>
  <c r="P2" i="66" s="1"/>
  <c r="O2" i="66"/>
  <c r="G7" i="74"/>
  <c r="G9" i="74"/>
  <c r="CS9" i="74"/>
  <c r="CS7" i="74"/>
  <c r="CS10" i="74"/>
  <c r="CS11" i="74"/>
  <c r="G11" i="74"/>
  <c r="BB58" i="74"/>
  <c r="CM58" i="74"/>
  <c r="DA58" i="74" s="1"/>
  <c r="DK58" i="74" s="1"/>
  <c r="EK58" i="74"/>
  <c r="DX58" i="74"/>
  <c r="EX58" i="74"/>
  <c r="FL58" i="74"/>
  <c r="BA50" i="74"/>
  <c r="CV50" i="74" s="1"/>
  <c r="DJ50" i="74" s="1"/>
  <c r="EX50" i="74"/>
  <c r="AR50" i="74"/>
  <c r="CM50" i="74" s="1"/>
  <c r="DA50" i="74" s="1"/>
  <c r="DX50" i="74"/>
  <c r="AS50" i="74"/>
  <c r="CN50" i="74" s="1"/>
  <c r="DB50" i="74" s="1"/>
  <c r="AU50" i="74"/>
  <c r="CP50" i="74" s="1"/>
  <c r="DD50" i="74" s="1"/>
  <c r="AZ50" i="74"/>
  <c r="CU50" i="74" s="1"/>
  <c r="DI50" i="74" s="1"/>
  <c r="EK50" i="74"/>
  <c r="AT50" i="74"/>
  <c r="CO50" i="74" s="1"/>
  <c r="DC50" i="74" s="1"/>
  <c r="AV50" i="74"/>
  <c r="CQ50" i="74" s="1"/>
  <c r="DE50" i="74" s="1"/>
  <c r="AW50" i="74"/>
  <c r="CR50" i="74" s="1"/>
  <c r="DF50" i="74" s="1"/>
  <c r="AX50" i="74"/>
  <c r="CS50" i="74" s="1"/>
  <c r="DG50" i="74" s="1"/>
  <c r="DX41" i="74"/>
  <c r="EK41" i="74"/>
  <c r="EX41" i="74"/>
  <c r="DX40" i="74"/>
  <c r="EK40" i="74"/>
  <c r="EX40" i="74"/>
  <c r="DX39" i="74"/>
  <c r="EK39" i="74"/>
  <c r="EX39" i="74"/>
  <c r="DX38" i="74"/>
  <c r="EK38" i="74"/>
  <c r="EX38" i="74"/>
  <c r="DX37" i="74"/>
  <c r="EK37" i="74"/>
  <c r="EX37" i="74"/>
  <c r="DX36" i="74"/>
  <c r="EK36" i="74"/>
  <c r="EX36" i="74"/>
  <c r="CS20" i="74"/>
  <c r="CS22" i="74"/>
  <c r="CS21" i="74"/>
  <c r="CS23" i="74"/>
  <c r="DX22" i="74"/>
  <c r="DX23" i="74"/>
  <c r="EX23" i="74"/>
  <c r="EK23" i="74"/>
  <c r="CM23" i="74"/>
  <c r="CU23" i="74"/>
  <c r="EK22" i="74"/>
  <c r="CN23" i="74"/>
  <c r="CV23" i="74"/>
  <c r="CO23" i="74"/>
  <c r="EX22" i="74"/>
  <c r="CP23" i="74"/>
  <c r="CZ23" i="74"/>
  <c r="CT23" i="74"/>
  <c r="CQ23" i="74"/>
  <c r="CR23" i="74"/>
  <c r="DX20" i="74"/>
  <c r="CM22" i="74"/>
  <c r="CN22" i="74"/>
  <c r="CV22" i="74"/>
  <c r="DX21" i="74"/>
  <c r="CO22" i="74"/>
  <c r="EK21" i="74"/>
  <c r="EX21" i="74"/>
  <c r="CP22" i="74"/>
  <c r="CZ22" i="74"/>
  <c r="CT22" i="74"/>
  <c r="CQ22" i="74"/>
  <c r="CR22" i="74"/>
  <c r="CU22" i="74"/>
  <c r="CT21" i="74"/>
  <c r="CM21" i="74"/>
  <c r="CU21" i="74"/>
  <c r="EK20" i="74"/>
  <c r="CN21" i="74"/>
  <c r="CO21" i="74"/>
  <c r="CV21" i="74"/>
  <c r="EX20" i="74"/>
  <c r="CP21" i="74"/>
  <c r="CZ21" i="74"/>
  <c r="CQ21" i="74"/>
  <c r="CR21" i="74"/>
  <c r="DX19" i="74"/>
  <c r="CM20" i="74"/>
  <c r="CU20" i="74"/>
  <c r="CN20" i="74"/>
  <c r="CV20" i="74"/>
  <c r="CO20" i="74"/>
  <c r="EK19" i="74"/>
  <c r="EX19" i="74"/>
  <c r="CP20" i="74"/>
  <c r="CZ20" i="74"/>
  <c r="CQ20" i="74"/>
  <c r="CT20" i="74"/>
  <c r="CR20" i="74"/>
  <c r="CZ19" i="74"/>
  <c r="G8" i="74"/>
  <c r="G10" i="74"/>
  <c r="DX10" i="74"/>
  <c r="DX11" i="74"/>
  <c r="EK11" i="74"/>
  <c r="EX11" i="74"/>
  <c r="DX9" i="74"/>
  <c r="CM11" i="74"/>
  <c r="CU11" i="74"/>
  <c r="EK10" i="74"/>
  <c r="CN11" i="74"/>
  <c r="CV11" i="74"/>
  <c r="CO11" i="74"/>
  <c r="EX10" i="74"/>
  <c r="CP11" i="74"/>
  <c r="CZ11" i="74"/>
  <c r="CT11" i="74"/>
  <c r="CQ11" i="74"/>
  <c r="CR11" i="74"/>
  <c r="CU10" i="74"/>
  <c r="CO10" i="74"/>
  <c r="CT10" i="74"/>
  <c r="EK8" i="74"/>
  <c r="EX9" i="74"/>
  <c r="CP10" i="74"/>
  <c r="CZ10" i="74"/>
  <c r="CV10" i="74"/>
  <c r="CQ10" i="74"/>
  <c r="CM10" i="74"/>
  <c r="EK9" i="74"/>
  <c r="CN10" i="74"/>
  <c r="CR10" i="74"/>
  <c r="DX8" i="74"/>
  <c r="CM9" i="74"/>
  <c r="CU9" i="74"/>
  <c r="CT9" i="74"/>
  <c r="CN9" i="74"/>
  <c r="CV9" i="74"/>
  <c r="CO9" i="74"/>
  <c r="CP9" i="74"/>
  <c r="CZ9" i="74"/>
  <c r="CQ9" i="74"/>
  <c r="CS8" i="74"/>
  <c r="EX8" i="74"/>
  <c r="CR9" i="74"/>
  <c r="DX7" i="74"/>
  <c r="CT8" i="74"/>
  <c r="CM8" i="74"/>
  <c r="CU8" i="74"/>
  <c r="EK7" i="74"/>
  <c r="CN8" i="74"/>
  <c r="CV8" i="74"/>
  <c r="EX7" i="74"/>
  <c r="CP8" i="74"/>
  <c r="CZ8" i="74"/>
  <c r="CQ8" i="74"/>
  <c r="CO8" i="74"/>
  <c r="CT7" i="74"/>
  <c r="CV7" i="74"/>
  <c r="CO7" i="74"/>
  <c r="CP7" i="74"/>
  <c r="CZ7" i="74"/>
  <c r="CQ7" i="74"/>
  <c r="CU7" i="74"/>
  <c r="CR7" i="74"/>
  <c r="CM7" i="74"/>
  <c r="CN7" i="74"/>
  <c r="DF7" i="74" l="1"/>
  <c r="DG7" i="74"/>
  <c r="DH7" i="74"/>
  <c r="DI7" i="74"/>
  <c r="DC7" i="74"/>
  <c r="DJ7" i="74"/>
  <c r="DA7" i="74"/>
  <c r="DB7" i="74"/>
  <c r="DE7" i="74"/>
  <c r="DD7" i="74"/>
  <c r="DA10" i="74"/>
  <c r="DF10" i="74"/>
  <c r="DB10" i="74"/>
  <c r="DE10" i="74"/>
  <c r="DI10" i="74"/>
  <c r="DC10" i="74"/>
  <c r="DD10" i="74"/>
  <c r="DG10" i="74"/>
  <c r="DH10" i="74"/>
  <c r="DJ10" i="74"/>
  <c r="DM23" i="74"/>
  <c r="DZ23" i="74" s="1"/>
  <c r="EM23" i="74" s="1"/>
  <c r="FA23" i="74" s="1"/>
  <c r="DG23" i="74"/>
  <c r="DH23" i="74"/>
  <c r="DI23" i="74"/>
  <c r="DF23" i="74"/>
  <c r="DJ23" i="74"/>
  <c r="DA23" i="74"/>
  <c r="DD23" i="74"/>
  <c r="DB23" i="74"/>
  <c r="DC23" i="74"/>
  <c r="DE23" i="74"/>
  <c r="DB11" i="74"/>
  <c r="DC11" i="74"/>
  <c r="DG11" i="74"/>
  <c r="DH11" i="74"/>
  <c r="DD11" i="74"/>
  <c r="DF11" i="74"/>
  <c r="DE11" i="74"/>
  <c r="DA11" i="74"/>
  <c r="DJ11" i="74"/>
  <c r="DI11" i="74"/>
  <c r="DM20" i="74"/>
  <c r="DZ20" i="74" s="1"/>
  <c r="EM20" i="74" s="1"/>
  <c r="FA20" i="74" s="1"/>
  <c r="DJ20" i="74"/>
  <c r="DA20" i="74"/>
  <c r="DI20" i="74"/>
  <c r="DG20" i="74"/>
  <c r="DB20" i="74"/>
  <c r="DC20" i="74"/>
  <c r="DD20" i="74"/>
  <c r="DE20" i="74"/>
  <c r="DF20" i="74"/>
  <c r="DH20" i="74"/>
  <c r="DM21" i="74"/>
  <c r="DZ21" i="74" s="1"/>
  <c r="EM21" i="74" s="1"/>
  <c r="FA21" i="74" s="1"/>
  <c r="DB21" i="74"/>
  <c r="DC21" i="74"/>
  <c r="DA21" i="74"/>
  <c r="DF21" i="74"/>
  <c r="DJ21" i="74"/>
  <c r="DD21" i="74"/>
  <c r="DE21" i="74"/>
  <c r="DG21" i="74"/>
  <c r="DH21" i="74"/>
  <c r="DI21" i="74"/>
  <c r="DH8" i="74"/>
  <c r="DI8" i="74"/>
  <c r="DJ8" i="74"/>
  <c r="DA8" i="74"/>
  <c r="DB8" i="74"/>
  <c r="DG8" i="74"/>
  <c r="DC8" i="74"/>
  <c r="DD8" i="74"/>
  <c r="DE8" i="74"/>
  <c r="DF8" i="74"/>
  <c r="DJ9" i="74"/>
  <c r="DC9" i="74"/>
  <c r="DA9" i="74"/>
  <c r="DD9" i="74"/>
  <c r="DB9" i="74"/>
  <c r="DI9" i="74"/>
  <c r="DG9" i="74"/>
  <c r="DE9" i="74"/>
  <c r="DF9" i="74"/>
  <c r="DH9" i="74"/>
  <c r="DM22" i="74"/>
  <c r="DZ22" i="74" s="1"/>
  <c r="EM22" i="74" s="1"/>
  <c r="FA22" i="74" s="1"/>
  <c r="DD22" i="74"/>
  <c r="DE22" i="74"/>
  <c r="DI22" i="74"/>
  <c r="DF22" i="74"/>
  <c r="DG22" i="74"/>
  <c r="DA22" i="74"/>
  <c r="DC22" i="74"/>
  <c r="DH22" i="74"/>
  <c r="DJ22" i="74"/>
  <c r="DB22" i="74"/>
  <c r="DM19" i="74"/>
  <c r="DZ19" i="74" s="1"/>
  <c r="EM19" i="74" s="1"/>
  <c r="FA19" i="74" s="1"/>
  <c r="CW58" i="74"/>
  <c r="DK50" i="74"/>
  <c r="CW50" i="74"/>
  <c r="C50" i="74" s="1"/>
  <c r="F50" i="74" s="1"/>
  <c r="CW23" i="74"/>
  <c r="C23" i="74" s="1"/>
  <c r="CW22" i="74"/>
  <c r="C22" i="74" s="1"/>
  <c r="CW21" i="74"/>
  <c r="C21" i="74" s="1"/>
  <c r="CW20" i="74"/>
  <c r="C20" i="74" s="1"/>
  <c r="DM11" i="74"/>
  <c r="DZ11" i="74" s="1"/>
  <c r="EM11" i="74" s="1"/>
  <c r="FA11" i="74" s="1"/>
  <c r="CW11" i="74"/>
  <c r="CW10" i="74"/>
  <c r="DM10" i="74"/>
  <c r="DZ10" i="74" s="1"/>
  <c r="EM10" i="74" s="1"/>
  <c r="FA10" i="74" s="1"/>
  <c r="DM9" i="74"/>
  <c r="DZ9" i="74" s="1"/>
  <c r="EM9" i="74" s="1"/>
  <c r="FA9" i="74" s="1"/>
  <c r="CW9" i="74"/>
  <c r="DM8" i="74"/>
  <c r="DZ8" i="74" s="1"/>
  <c r="EM8" i="74" s="1"/>
  <c r="FA8" i="74" s="1"/>
  <c r="CW8" i="74"/>
  <c r="DM7" i="74"/>
  <c r="DZ7" i="74" s="1"/>
  <c r="EM7" i="74" s="1"/>
  <c r="FA7" i="74" s="1"/>
  <c r="CW7" i="74"/>
  <c r="E14" i="68"/>
  <c r="F14" i="68"/>
  <c r="G14" i="68"/>
  <c r="H14" i="68"/>
  <c r="I14" i="68"/>
  <c r="J14" i="68"/>
  <c r="K14" i="68"/>
  <c r="L14" i="68"/>
  <c r="M14" i="68"/>
  <c r="D14" i="68"/>
  <c r="DK22" i="74" l="1"/>
  <c r="DK23" i="74"/>
  <c r="DK20" i="74"/>
  <c r="DK21" i="74"/>
  <c r="DK11" i="74"/>
  <c r="C11" i="74" s="1"/>
  <c r="DK10" i="74"/>
  <c r="C10" i="74" s="1"/>
  <c r="DK9" i="74"/>
  <c r="C9" i="74" s="1"/>
  <c r="DK8" i="74"/>
  <c r="C8" i="74" s="1"/>
  <c r="DK7" i="74"/>
  <c r="C7" i="74" s="1"/>
  <c r="E47" i="67"/>
  <c r="J35" i="32" l="1"/>
  <c r="K35" i="32" s="1"/>
  <c r="L35" i="32" s="1"/>
  <c r="M35" i="32" s="1"/>
  <c r="J36" i="32"/>
  <c r="F55" i="74"/>
  <c r="D5" i="61" l="1"/>
  <c r="E5" i="61"/>
  <c r="F5" i="61"/>
  <c r="G5" i="61"/>
  <c r="H5" i="61"/>
  <c r="I5" i="61"/>
  <c r="J5" i="61"/>
  <c r="K5" i="61"/>
  <c r="L5" i="61"/>
  <c r="M5" i="61"/>
  <c r="N5" i="61"/>
  <c r="O5" i="61"/>
  <c r="C5" i="61"/>
  <c r="C6" i="73"/>
  <c r="B23" i="65" l="1"/>
  <c r="E22" i="59"/>
  <c r="E23" i="65" s="1"/>
  <c r="F22" i="59"/>
  <c r="F23" i="65" s="1"/>
  <c r="G22" i="59"/>
  <c r="G23" i="65" s="1"/>
  <c r="H22" i="59"/>
  <c r="H23" i="65" s="1"/>
  <c r="I22" i="59"/>
  <c r="I23" i="65" s="1"/>
  <c r="J22" i="59"/>
  <c r="J23" i="65" s="1"/>
  <c r="K22" i="59"/>
  <c r="K23" i="65" s="1"/>
  <c r="L22" i="59"/>
  <c r="L23" i="65" s="1"/>
  <c r="M22" i="59"/>
  <c r="M23" i="65" s="1"/>
  <c r="N22" i="59"/>
  <c r="N23" i="65" s="1"/>
  <c r="O22" i="59"/>
  <c r="O23" i="65" s="1"/>
  <c r="P22" i="59"/>
  <c r="P23" i="65" s="1"/>
  <c r="D22" i="59"/>
  <c r="D23" i="65" s="1"/>
  <c r="C23" i="65" l="1"/>
  <c r="C22" i="59"/>
  <c r="HN28" i="30" l="1"/>
  <c r="GV28" i="30"/>
  <c r="GU28" i="30"/>
  <c r="GT28" i="30"/>
  <c r="GS28" i="30"/>
  <c r="GR28" i="30"/>
  <c r="GQ28" i="30"/>
  <c r="GP28" i="30"/>
  <c r="GO28" i="30"/>
  <c r="GN28" i="30"/>
  <c r="GM28" i="30"/>
  <c r="GL28" i="30"/>
  <c r="GK28" i="30"/>
  <c r="GJ28" i="30"/>
  <c r="GF28" i="30"/>
  <c r="GE28" i="30"/>
  <c r="GD28" i="30"/>
  <c r="GC28" i="30"/>
  <c r="GB28" i="30"/>
  <c r="GA28" i="30"/>
  <c r="FZ28" i="30"/>
  <c r="FY28" i="30"/>
  <c r="FX28" i="30"/>
  <c r="FW28" i="30"/>
  <c r="FV28" i="30"/>
  <c r="FU28" i="30"/>
  <c r="FT28" i="30"/>
  <c r="FP28" i="30"/>
  <c r="FO28" i="30"/>
  <c r="FN28" i="30"/>
  <c r="FM28" i="30"/>
  <c r="FL28" i="30"/>
  <c r="FK28" i="30"/>
  <c r="FJ28" i="30"/>
  <c r="FI28" i="30"/>
  <c r="FH28" i="30"/>
  <c r="FG28" i="30"/>
  <c r="FF28" i="30"/>
  <c r="FE28" i="30"/>
  <c r="FD28" i="30"/>
  <c r="EZ28" i="30"/>
  <c r="EY28" i="30"/>
  <c r="EX28" i="30"/>
  <c r="EW28" i="30"/>
  <c r="EV28" i="30"/>
  <c r="EU28" i="30"/>
  <c r="ET28" i="30"/>
  <c r="ES28" i="30"/>
  <c r="ER28" i="30"/>
  <c r="EQ28" i="30"/>
  <c r="EP28" i="30"/>
  <c r="EO28" i="30"/>
  <c r="EN28" i="30"/>
  <c r="DV28" i="30"/>
  <c r="EM28" i="30" s="1"/>
  <c r="FC28" i="30" s="1"/>
  <c r="FS28" i="30" s="1"/>
  <c r="GI28" i="30" s="1"/>
  <c r="GZ28" i="30" s="1"/>
  <c r="F28" i="30"/>
  <c r="D28" i="30" s="1"/>
  <c r="HN14" i="30"/>
  <c r="GV14" i="30"/>
  <c r="GU14" i="30"/>
  <c r="GT14" i="30"/>
  <c r="GS14" i="30"/>
  <c r="GR14" i="30"/>
  <c r="GQ14" i="30"/>
  <c r="GP14" i="30"/>
  <c r="GO14" i="30"/>
  <c r="GN14" i="30"/>
  <c r="GM14" i="30"/>
  <c r="GL14" i="30"/>
  <c r="GK14" i="30"/>
  <c r="GJ14" i="30"/>
  <c r="GF14" i="30"/>
  <c r="GE14" i="30"/>
  <c r="GD14" i="30"/>
  <c r="GC14" i="30"/>
  <c r="GB14" i="30"/>
  <c r="GA14" i="30"/>
  <c r="FZ14" i="30"/>
  <c r="FY14" i="30"/>
  <c r="FX14" i="30"/>
  <c r="FW14" i="30"/>
  <c r="FV14" i="30"/>
  <c r="FU14" i="30"/>
  <c r="FT14" i="30"/>
  <c r="FP14" i="30"/>
  <c r="FO14" i="30"/>
  <c r="FN14" i="30"/>
  <c r="FM14" i="30"/>
  <c r="FL14" i="30"/>
  <c r="FK14" i="30"/>
  <c r="FJ14" i="30"/>
  <c r="FI14" i="30"/>
  <c r="FH14" i="30"/>
  <c r="FG14" i="30"/>
  <c r="FF14" i="30"/>
  <c r="FE14" i="30"/>
  <c r="FD14" i="30"/>
  <c r="DV14" i="30"/>
  <c r="D14" i="30" l="1"/>
  <c r="EG14" i="30"/>
  <c r="DZ14" i="30"/>
  <c r="ED14" i="30"/>
  <c r="EU14" i="30" s="1"/>
  <c r="EH14" i="30"/>
  <c r="DY14" i="30"/>
  <c r="EC14" i="30"/>
  <c r="DW14" i="30"/>
  <c r="EA14" i="30"/>
  <c r="EE14" i="30"/>
  <c r="EI14" i="30"/>
  <c r="EZ14" i="30" s="1"/>
  <c r="DX14" i="30"/>
  <c r="EO14" i="30" s="1"/>
  <c r="EB14" i="30"/>
  <c r="ES14" i="30" s="1"/>
  <c r="EF14" i="30"/>
  <c r="GG28" i="30"/>
  <c r="FA28" i="30"/>
  <c r="GW28" i="30"/>
  <c r="FQ28" i="30"/>
  <c r="GG14" i="30"/>
  <c r="EM14" i="30"/>
  <c r="FC14" i="30" s="1"/>
  <c r="FS14" i="30" s="1"/>
  <c r="GI14" i="30" s="1"/>
  <c r="GZ14" i="30" s="1"/>
  <c r="ET14" i="30"/>
  <c r="EW14" i="30"/>
  <c r="GW14" i="30"/>
  <c r="EP14" i="30"/>
  <c r="EX14" i="30"/>
  <c r="FQ14" i="30"/>
  <c r="EQ14" i="30"/>
  <c r="EY14" i="30"/>
  <c r="EN14" i="30"/>
  <c r="ER14" i="30"/>
  <c r="EV14" i="30"/>
  <c r="C37" i="94"/>
  <c r="D37" i="94"/>
  <c r="E37" i="94"/>
  <c r="F37" i="94"/>
  <c r="G37" i="94"/>
  <c r="H37" i="94"/>
  <c r="I37" i="94"/>
  <c r="J37" i="94"/>
  <c r="K37" i="94"/>
  <c r="L37" i="94"/>
  <c r="M37" i="94"/>
  <c r="N37" i="94"/>
  <c r="O37" i="94"/>
  <c r="C38" i="94"/>
  <c r="D38" i="94"/>
  <c r="E38" i="94"/>
  <c r="F38" i="94"/>
  <c r="G38" i="94"/>
  <c r="G39" i="94" s="1"/>
  <c r="H38" i="94"/>
  <c r="I38" i="94"/>
  <c r="J38" i="94"/>
  <c r="K38" i="94"/>
  <c r="L38" i="94"/>
  <c r="M38" i="94"/>
  <c r="M39" i="94" s="1"/>
  <c r="N38" i="94"/>
  <c r="N39" i="94" s="1"/>
  <c r="O38" i="94"/>
  <c r="O39" i="94" s="1"/>
  <c r="O15" i="94"/>
  <c r="N15" i="94"/>
  <c r="M15" i="94"/>
  <c r="L15" i="94"/>
  <c r="K15" i="94"/>
  <c r="J15" i="94"/>
  <c r="I15" i="94"/>
  <c r="H15" i="94"/>
  <c r="G15" i="94"/>
  <c r="F15" i="94"/>
  <c r="E15" i="94"/>
  <c r="D15" i="94"/>
  <c r="C15" i="94"/>
  <c r="O14" i="94"/>
  <c r="N14" i="94"/>
  <c r="M14" i="94"/>
  <c r="L14" i="94"/>
  <c r="K14" i="94"/>
  <c r="J14" i="94"/>
  <c r="I14" i="94"/>
  <c r="H14" i="94"/>
  <c r="G14" i="94"/>
  <c r="F14" i="94"/>
  <c r="E14" i="94"/>
  <c r="D14" i="94"/>
  <c r="C14" i="94"/>
  <c r="O12" i="94"/>
  <c r="N12" i="94"/>
  <c r="M12" i="94"/>
  <c r="L12" i="94"/>
  <c r="K12" i="94"/>
  <c r="J12" i="94"/>
  <c r="I12" i="94"/>
  <c r="H12" i="94"/>
  <c r="G12" i="94"/>
  <c r="F12" i="94"/>
  <c r="E12" i="94"/>
  <c r="D12" i="94"/>
  <c r="C12" i="94"/>
  <c r="O11" i="94"/>
  <c r="N11" i="94"/>
  <c r="M11" i="94"/>
  <c r="L11" i="94"/>
  <c r="K11" i="94"/>
  <c r="J11" i="94"/>
  <c r="I11" i="94"/>
  <c r="H11" i="94"/>
  <c r="G11" i="94"/>
  <c r="F11" i="94"/>
  <c r="E11" i="94"/>
  <c r="D11" i="94"/>
  <c r="C11" i="94"/>
  <c r="O39" i="103"/>
  <c r="N39" i="103"/>
  <c r="M39" i="103"/>
  <c r="L39" i="103"/>
  <c r="K39" i="103"/>
  <c r="J39" i="103"/>
  <c r="I39" i="103"/>
  <c r="H39" i="103"/>
  <c r="G39" i="103"/>
  <c r="F39" i="103"/>
  <c r="E39" i="103"/>
  <c r="D39" i="103"/>
  <c r="C39" i="103"/>
  <c r="Q38" i="103"/>
  <c r="P38" i="103"/>
  <c r="Q37" i="103"/>
  <c r="P37" i="103"/>
  <c r="Q32" i="103"/>
  <c r="P32" i="103"/>
  <c r="Q31" i="103"/>
  <c r="P31" i="103"/>
  <c r="Q23" i="103"/>
  <c r="P23" i="103"/>
  <c r="Q22" i="103"/>
  <c r="P22" i="103"/>
  <c r="Q21" i="103"/>
  <c r="P21" i="103"/>
  <c r="Q20" i="103"/>
  <c r="P20" i="103"/>
  <c r="Q19" i="103"/>
  <c r="P19" i="103"/>
  <c r="Q15" i="103"/>
  <c r="P15" i="103"/>
  <c r="Q14" i="103"/>
  <c r="P14" i="103"/>
  <c r="Q12" i="103"/>
  <c r="P12" i="103"/>
  <c r="Q11" i="103"/>
  <c r="P11" i="103"/>
  <c r="O8" i="103"/>
  <c r="N8" i="103"/>
  <c r="M8" i="103"/>
  <c r="M13" i="103" s="1"/>
  <c r="L8" i="103"/>
  <c r="L24" i="103" s="1"/>
  <c r="L30" i="103" s="1"/>
  <c r="L33" i="103" s="1"/>
  <c r="K8" i="103"/>
  <c r="K24" i="103" s="1"/>
  <c r="K30" i="103" s="1"/>
  <c r="J8" i="103"/>
  <c r="J24" i="103" s="1"/>
  <c r="J30" i="103" s="1"/>
  <c r="J33" i="103" s="1"/>
  <c r="I8" i="103"/>
  <c r="I24" i="103" s="1"/>
  <c r="I30" i="103" s="1"/>
  <c r="I33" i="103" s="1"/>
  <c r="H8" i="103"/>
  <c r="H24" i="103" s="1"/>
  <c r="H30" i="103" s="1"/>
  <c r="H33" i="103" s="1"/>
  <c r="G8" i="103"/>
  <c r="G24" i="103" s="1"/>
  <c r="G30" i="103" s="1"/>
  <c r="G33" i="103" s="1"/>
  <c r="F8" i="103"/>
  <c r="F24" i="103" s="1"/>
  <c r="F30" i="103" s="1"/>
  <c r="F33" i="103" s="1"/>
  <c r="E8" i="103"/>
  <c r="E24" i="103" s="1"/>
  <c r="E30" i="103" s="1"/>
  <c r="E33" i="103" s="1"/>
  <c r="D8" i="103"/>
  <c r="D24" i="103" s="1"/>
  <c r="D30" i="103" s="1"/>
  <c r="D33" i="103" s="1"/>
  <c r="C8" i="103"/>
  <c r="Q7" i="103"/>
  <c r="P7" i="103"/>
  <c r="Q6" i="103"/>
  <c r="P6" i="103"/>
  <c r="Q5" i="103"/>
  <c r="P5" i="103"/>
  <c r="Q4" i="103"/>
  <c r="P4" i="103"/>
  <c r="O39" i="102"/>
  <c r="N39" i="102"/>
  <c r="M39" i="102"/>
  <c r="L39" i="102"/>
  <c r="K39" i="102"/>
  <c r="J39" i="102"/>
  <c r="I39" i="102"/>
  <c r="H39" i="102"/>
  <c r="G39" i="102"/>
  <c r="F39" i="102"/>
  <c r="E39" i="102"/>
  <c r="D39" i="102"/>
  <c r="C39" i="102"/>
  <c r="Q38" i="102"/>
  <c r="P38" i="102"/>
  <c r="Q37" i="102"/>
  <c r="P37" i="102"/>
  <c r="Q32" i="102"/>
  <c r="P32" i="102"/>
  <c r="Q31" i="102"/>
  <c r="P31" i="102"/>
  <c r="Q23" i="102"/>
  <c r="P23" i="102"/>
  <c r="Q22" i="102"/>
  <c r="P22" i="102"/>
  <c r="Q21" i="102"/>
  <c r="P21" i="102"/>
  <c r="Q20" i="102"/>
  <c r="P20" i="102"/>
  <c r="Q19" i="102"/>
  <c r="P19" i="102"/>
  <c r="Q15" i="102"/>
  <c r="P15" i="102"/>
  <c r="Q14" i="102"/>
  <c r="P14" i="102"/>
  <c r="Q12" i="102"/>
  <c r="P12" i="102"/>
  <c r="Q11" i="102"/>
  <c r="P11" i="102"/>
  <c r="O8" i="102"/>
  <c r="O24" i="102" s="1"/>
  <c r="O30" i="102" s="1"/>
  <c r="O33" i="102" s="1"/>
  <c r="N8" i="102"/>
  <c r="N24" i="102" s="1"/>
  <c r="N30" i="102" s="1"/>
  <c r="N33" i="102" s="1"/>
  <c r="M8" i="102"/>
  <c r="M24" i="102" s="1"/>
  <c r="M30" i="102" s="1"/>
  <c r="M33" i="102" s="1"/>
  <c r="L8" i="102"/>
  <c r="L24" i="102" s="1"/>
  <c r="L30" i="102" s="1"/>
  <c r="L33" i="102" s="1"/>
  <c r="K8" i="102"/>
  <c r="K24" i="102" s="1"/>
  <c r="K30" i="102" s="1"/>
  <c r="J8" i="102"/>
  <c r="J24" i="102" s="1"/>
  <c r="J30" i="102" s="1"/>
  <c r="J33" i="102" s="1"/>
  <c r="I8" i="102"/>
  <c r="I24" i="102" s="1"/>
  <c r="I30" i="102" s="1"/>
  <c r="I33" i="102" s="1"/>
  <c r="H8" i="102"/>
  <c r="H24" i="102" s="1"/>
  <c r="H30" i="102" s="1"/>
  <c r="H33" i="102" s="1"/>
  <c r="G8" i="102"/>
  <c r="G24" i="102" s="1"/>
  <c r="G30" i="102" s="1"/>
  <c r="G33" i="102" s="1"/>
  <c r="F8" i="102"/>
  <c r="F24" i="102" s="1"/>
  <c r="F30" i="102" s="1"/>
  <c r="F33" i="102" s="1"/>
  <c r="E8" i="102"/>
  <c r="E24" i="102" s="1"/>
  <c r="E30" i="102" s="1"/>
  <c r="E33" i="102" s="1"/>
  <c r="D8" i="102"/>
  <c r="D24" i="102" s="1"/>
  <c r="D30" i="102" s="1"/>
  <c r="D33" i="102" s="1"/>
  <c r="C8" i="102"/>
  <c r="Q7" i="102"/>
  <c r="P7" i="102"/>
  <c r="Q6" i="102"/>
  <c r="P6" i="102"/>
  <c r="Q5" i="102"/>
  <c r="P5" i="102"/>
  <c r="Q4" i="102"/>
  <c r="P4" i="102"/>
  <c r="O39" i="101"/>
  <c r="N39" i="101"/>
  <c r="M39" i="101"/>
  <c r="L39" i="101"/>
  <c r="K39" i="101"/>
  <c r="J39" i="101"/>
  <c r="I39" i="101"/>
  <c r="H39" i="101"/>
  <c r="G39" i="101"/>
  <c r="F39" i="101"/>
  <c r="E39" i="101"/>
  <c r="D39" i="101"/>
  <c r="C39" i="101"/>
  <c r="Q38" i="101"/>
  <c r="P38" i="101"/>
  <c r="Q37" i="101"/>
  <c r="P37" i="101"/>
  <c r="Q32" i="101"/>
  <c r="P32" i="101"/>
  <c r="Q31" i="101"/>
  <c r="P31" i="101"/>
  <c r="Q23" i="101"/>
  <c r="P23" i="101"/>
  <c r="Q22" i="101"/>
  <c r="P22" i="101"/>
  <c r="Q21" i="101"/>
  <c r="P21" i="101"/>
  <c r="Q20" i="101"/>
  <c r="P20" i="101"/>
  <c r="Q19" i="101"/>
  <c r="P19" i="101"/>
  <c r="Q15" i="101"/>
  <c r="P15" i="101"/>
  <c r="Q14" i="101"/>
  <c r="P14" i="101"/>
  <c r="Q12" i="101"/>
  <c r="P12" i="101"/>
  <c r="Q11" i="101"/>
  <c r="P11" i="101"/>
  <c r="O8" i="101"/>
  <c r="O13" i="101" s="1"/>
  <c r="N8" i="101"/>
  <c r="N24" i="101" s="1"/>
  <c r="N30" i="101" s="1"/>
  <c r="N33" i="101" s="1"/>
  <c r="M8" i="101"/>
  <c r="M24" i="101" s="1"/>
  <c r="M30" i="101" s="1"/>
  <c r="M33" i="101" s="1"/>
  <c r="L8" i="101"/>
  <c r="L24" i="101" s="1"/>
  <c r="L30" i="101" s="1"/>
  <c r="L33" i="101" s="1"/>
  <c r="K8" i="101"/>
  <c r="K24" i="101" s="1"/>
  <c r="K30" i="101" s="1"/>
  <c r="J8" i="101"/>
  <c r="J24" i="101" s="1"/>
  <c r="J30" i="101" s="1"/>
  <c r="J33" i="101" s="1"/>
  <c r="I8" i="101"/>
  <c r="I24" i="101" s="1"/>
  <c r="I30" i="101" s="1"/>
  <c r="I33" i="101" s="1"/>
  <c r="H8" i="101"/>
  <c r="H24" i="101" s="1"/>
  <c r="H30" i="101" s="1"/>
  <c r="H33" i="101" s="1"/>
  <c r="G8" i="101"/>
  <c r="G24" i="101" s="1"/>
  <c r="G30" i="101" s="1"/>
  <c r="G33" i="101" s="1"/>
  <c r="F8" i="101"/>
  <c r="F24" i="101" s="1"/>
  <c r="F30" i="101" s="1"/>
  <c r="F33" i="101" s="1"/>
  <c r="E8" i="101"/>
  <c r="E24" i="101" s="1"/>
  <c r="E30" i="101" s="1"/>
  <c r="E33" i="101" s="1"/>
  <c r="D8" i="101"/>
  <c r="D24" i="101" s="1"/>
  <c r="D30" i="101" s="1"/>
  <c r="D33" i="101" s="1"/>
  <c r="C8" i="101"/>
  <c r="Q7" i="101"/>
  <c r="P7" i="101"/>
  <c r="Q6" i="101"/>
  <c r="P6" i="101"/>
  <c r="Q5" i="101"/>
  <c r="P5" i="101"/>
  <c r="Q4" i="101"/>
  <c r="P4" i="101"/>
  <c r="O39" i="100"/>
  <c r="N39" i="100"/>
  <c r="M39" i="100"/>
  <c r="L39" i="100"/>
  <c r="K39" i="100"/>
  <c r="J39" i="100"/>
  <c r="I39" i="100"/>
  <c r="H39" i="100"/>
  <c r="G39" i="100"/>
  <c r="F39" i="100"/>
  <c r="E39" i="100"/>
  <c r="D39" i="100"/>
  <c r="C39" i="100"/>
  <c r="Q38" i="100"/>
  <c r="P38" i="100"/>
  <c r="Q37" i="100"/>
  <c r="P37" i="100"/>
  <c r="Q32" i="100"/>
  <c r="P32" i="100"/>
  <c r="Q31" i="100"/>
  <c r="P31" i="100"/>
  <c r="Q23" i="100"/>
  <c r="P23" i="100"/>
  <c r="Q22" i="100"/>
  <c r="P22" i="100"/>
  <c r="Q21" i="100"/>
  <c r="P21" i="100"/>
  <c r="Q20" i="100"/>
  <c r="P20" i="100"/>
  <c r="Q19" i="100"/>
  <c r="P19" i="100"/>
  <c r="Q15" i="100"/>
  <c r="P15" i="100"/>
  <c r="Q14" i="100"/>
  <c r="P14" i="100"/>
  <c r="Q12" i="100"/>
  <c r="P12" i="100"/>
  <c r="Q11" i="100"/>
  <c r="P11" i="100"/>
  <c r="O8" i="100"/>
  <c r="O24" i="100" s="1"/>
  <c r="O30" i="100" s="1"/>
  <c r="O33" i="100" s="1"/>
  <c r="N8" i="100"/>
  <c r="N13" i="100" s="1"/>
  <c r="M8" i="100"/>
  <c r="M13" i="100" s="1"/>
  <c r="L8" i="100"/>
  <c r="L24" i="100" s="1"/>
  <c r="L30" i="100" s="1"/>
  <c r="L33" i="100" s="1"/>
  <c r="K8" i="100"/>
  <c r="K24" i="100" s="1"/>
  <c r="K30" i="100" s="1"/>
  <c r="J8" i="100"/>
  <c r="J24" i="100" s="1"/>
  <c r="J30" i="100" s="1"/>
  <c r="J33" i="100" s="1"/>
  <c r="I8" i="100"/>
  <c r="I24" i="100" s="1"/>
  <c r="I30" i="100" s="1"/>
  <c r="I33" i="100" s="1"/>
  <c r="H8" i="100"/>
  <c r="H24" i="100" s="1"/>
  <c r="H30" i="100" s="1"/>
  <c r="H33" i="100" s="1"/>
  <c r="G8" i="100"/>
  <c r="G24" i="100" s="1"/>
  <c r="G30" i="100" s="1"/>
  <c r="G33" i="100" s="1"/>
  <c r="F8" i="100"/>
  <c r="F24" i="100" s="1"/>
  <c r="F30" i="100" s="1"/>
  <c r="F33" i="100" s="1"/>
  <c r="E8" i="100"/>
  <c r="E24" i="100" s="1"/>
  <c r="E30" i="100" s="1"/>
  <c r="E33" i="100" s="1"/>
  <c r="D8" i="100"/>
  <c r="D24" i="100" s="1"/>
  <c r="D30" i="100" s="1"/>
  <c r="D33" i="100" s="1"/>
  <c r="C8" i="100"/>
  <c r="Q7" i="100"/>
  <c r="P7" i="100"/>
  <c r="Q6" i="100"/>
  <c r="P6" i="100"/>
  <c r="Q5" i="100"/>
  <c r="P5" i="100"/>
  <c r="Q4" i="100"/>
  <c r="P4" i="100"/>
  <c r="O39" i="99"/>
  <c r="N39" i="99"/>
  <c r="M39" i="99"/>
  <c r="L39" i="99"/>
  <c r="K39" i="99"/>
  <c r="J39" i="99"/>
  <c r="I39" i="99"/>
  <c r="H39" i="99"/>
  <c r="G39" i="99"/>
  <c r="F39" i="99"/>
  <c r="E39" i="99"/>
  <c r="D39" i="99"/>
  <c r="C39" i="99"/>
  <c r="Q38" i="99"/>
  <c r="P38" i="99"/>
  <c r="Q37" i="99"/>
  <c r="P37" i="99"/>
  <c r="Q32" i="99"/>
  <c r="P32" i="99"/>
  <c r="Q31" i="99"/>
  <c r="P31" i="99"/>
  <c r="Q23" i="99"/>
  <c r="P23" i="99"/>
  <c r="Q22" i="99"/>
  <c r="P22" i="99"/>
  <c r="Q21" i="99"/>
  <c r="P21" i="99"/>
  <c r="Q20" i="99"/>
  <c r="P20" i="99"/>
  <c r="Q19" i="99"/>
  <c r="P19" i="99"/>
  <c r="Q15" i="99"/>
  <c r="P15" i="99"/>
  <c r="Q14" i="99"/>
  <c r="P14" i="99"/>
  <c r="Q12" i="99"/>
  <c r="P12" i="99"/>
  <c r="Q11" i="99"/>
  <c r="P11" i="99"/>
  <c r="O8" i="99"/>
  <c r="N8" i="99"/>
  <c r="N24" i="99" s="1"/>
  <c r="N30" i="99" s="1"/>
  <c r="N33" i="99" s="1"/>
  <c r="M8" i="99"/>
  <c r="M24" i="99" s="1"/>
  <c r="M30" i="99" s="1"/>
  <c r="M33" i="99" s="1"/>
  <c r="L8" i="99"/>
  <c r="L24" i="99" s="1"/>
  <c r="L30" i="99" s="1"/>
  <c r="L33" i="99" s="1"/>
  <c r="K8" i="99"/>
  <c r="K24" i="99" s="1"/>
  <c r="K30" i="99" s="1"/>
  <c r="J8" i="99"/>
  <c r="J24" i="99" s="1"/>
  <c r="J30" i="99" s="1"/>
  <c r="J33" i="99" s="1"/>
  <c r="I8" i="99"/>
  <c r="I24" i="99" s="1"/>
  <c r="I30" i="99" s="1"/>
  <c r="I33" i="99" s="1"/>
  <c r="H8" i="99"/>
  <c r="H24" i="99" s="1"/>
  <c r="H30" i="99" s="1"/>
  <c r="H33" i="99" s="1"/>
  <c r="G8" i="99"/>
  <c r="G24" i="99" s="1"/>
  <c r="G30" i="99" s="1"/>
  <c r="G33" i="99" s="1"/>
  <c r="F8" i="99"/>
  <c r="F24" i="99" s="1"/>
  <c r="F30" i="99" s="1"/>
  <c r="F33" i="99" s="1"/>
  <c r="E8" i="99"/>
  <c r="E24" i="99" s="1"/>
  <c r="E30" i="99" s="1"/>
  <c r="E33" i="99" s="1"/>
  <c r="D8" i="99"/>
  <c r="D24" i="99" s="1"/>
  <c r="D30" i="99" s="1"/>
  <c r="D33" i="99" s="1"/>
  <c r="C8" i="99"/>
  <c r="Q7" i="99"/>
  <c r="P7" i="99"/>
  <c r="Q6" i="99"/>
  <c r="P6" i="99"/>
  <c r="Q5" i="99"/>
  <c r="P5" i="99"/>
  <c r="Q4" i="99"/>
  <c r="P4" i="99"/>
  <c r="O39" i="98"/>
  <c r="N39" i="98"/>
  <c r="M39" i="98"/>
  <c r="L39" i="98"/>
  <c r="K39" i="98"/>
  <c r="J39" i="98"/>
  <c r="I39" i="98"/>
  <c r="H39" i="98"/>
  <c r="G39" i="98"/>
  <c r="F39" i="98"/>
  <c r="E39" i="98"/>
  <c r="D39" i="98"/>
  <c r="C39" i="98"/>
  <c r="Q38" i="98"/>
  <c r="P38" i="98"/>
  <c r="Q37" i="98"/>
  <c r="P37" i="98"/>
  <c r="P39" i="98" s="1"/>
  <c r="Q32" i="98"/>
  <c r="P32" i="98"/>
  <c r="Q31" i="98"/>
  <c r="P31" i="98"/>
  <c r="Q23" i="98"/>
  <c r="P23" i="98"/>
  <c r="Q22" i="98"/>
  <c r="P22" i="98"/>
  <c r="Q21" i="98"/>
  <c r="P21" i="98"/>
  <c r="Q20" i="98"/>
  <c r="P20" i="98"/>
  <c r="Q19" i="98"/>
  <c r="P19" i="98"/>
  <c r="Q15" i="98"/>
  <c r="P15" i="98"/>
  <c r="Q14" i="98"/>
  <c r="P14" i="98"/>
  <c r="Q12" i="98"/>
  <c r="P12" i="98"/>
  <c r="Q11" i="98"/>
  <c r="P11" i="98"/>
  <c r="O8" i="98"/>
  <c r="O13" i="98" s="1"/>
  <c r="N8" i="98"/>
  <c r="N24" i="98" s="1"/>
  <c r="N30" i="98" s="1"/>
  <c r="N33" i="98" s="1"/>
  <c r="M8" i="98"/>
  <c r="M13" i="98" s="1"/>
  <c r="L8" i="98"/>
  <c r="L24" i="98" s="1"/>
  <c r="L30" i="98" s="1"/>
  <c r="L33" i="98" s="1"/>
  <c r="K8" i="98"/>
  <c r="K24" i="98" s="1"/>
  <c r="K30" i="98" s="1"/>
  <c r="J8" i="98"/>
  <c r="J24" i="98" s="1"/>
  <c r="J30" i="98" s="1"/>
  <c r="J33" i="98" s="1"/>
  <c r="I8" i="98"/>
  <c r="I24" i="98" s="1"/>
  <c r="I30" i="98" s="1"/>
  <c r="I33" i="98" s="1"/>
  <c r="H8" i="98"/>
  <c r="H24" i="98" s="1"/>
  <c r="H30" i="98" s="1"/>
  <c r="H33" i="98" s="1"/>
  <c r="G8" i="98"/>
  <c r="G24" i="98" s="1"/>
  <c r="G30" i="98" s="1"/>
  <c r="G33" i="98" s="1"/>
  <c r="F8" i="98"/>
  <c r="F24" i="98" s="1"/>
  <c r="F30" i="98" s="1"/>
  <c r="F33" i="98" s="1"/>
  <c r="E8" i="98"/>
  <c r="E24" i="98" s="1"/>
  <c r="E30" i="98" s="1"/>
  <c r="E33" i="98" s="1"/>
  <c r="D8" i="98"/>
  <c r="D24" i="98" s="1"/>
  <c r="D30" i="98" s="1"/>
  <c r="D33" i="98" s="1"/>
  <c r="C8" i="98"/>
  <c r="Q7" i="98"/>
  <c r="P7" i="98"/>
  <c r="Q6" i="98"/>
  <c r="P6" i="98"/>
  <c r="Q5" i="98"/>
  <c r="P5" i="98"/>
  <c r="Q4" i="98"/>
  <c r="P4" i="98"/>
  <c r="O39" i="97"/>
  <c r="N39" i="97"/>
  <c r="M39" i="97"/>
  <c r="L39" i="97"/>
  <c r="K39" i="97"/>
  <c r="J39" i="97"/>
  <c r="I39" i="97"/>
  <c r="H39" i="97"/>
  <c r="G39" i="97"/>
  <c r="F39" i="97"/>
  <c r="E39" i="97"/>
  <c r="D39" i="97"/>
  <c r="C39" i="97"/>
  <c r="Q38" i="97"/>
  <c r="P38" i="97"/>
  <c r="Q37" i="97"/>
  <c r="P37" i="97"/>
  <c r="Q32" i="97"/>
  <c r="P32" i="97"/>
  <c r="Q31" i="97"/>
  <c r="P31" i="97"/>
  <c r="Q23" i="97"/>
  <c r="P23" i="97"/>
  <c r="Q22" i="97"/>
  <c r="P22" i="97"/>
  <c r="Q21" i="97"/>
  <c r="P21" i="97"/>
  <c r="Q20" i="97"/>
  <c r="P20" i="97"/>
  <c r="Q19" i="97"/>
  <c r="P19" i="97"/>
  <c r="Q15" i="97"/>
  <c r="P15" i="97"/>
  <c r="Q14" i="97"/>
  <c r="P14" i="97"/>
  <c r="Q12" i="97"/>
  <c r="P12" i="97"/>
  <c r="Q11" i="97"/>
  <c r="P11" i="97"/>
  <c r="O8" i="97"/>
  <c r="O24" i="97" s="1"/>
  <c r="O30" i="97" s="1"/>
  <c r="O33" i="97" s="1"/>
  <c r="N8" i="97"/>
  <c r="N24" i="97" s="1"/>
  <c r="N30" i="97" s="1"/>
  <c r="N33" i="97" s="1"/>
  <c r="M8" i="97"/>
  <c r="M24" i="97" s="1"/>
  <c r="M30" i="97" s="1"/>
  <c r="M33" i="97" s="1"/>
  <c r="L8" i="97"/>
  <c r="L24" i="97" s="1"/>
  <c r="L30" i="97" s="1"/>
  <c r="L33" i="97" s="1"/>
  <c r="K8" i="97"/>
  <c r="K24" i="97" s="1"/>
  <c r="K30" i="97" s="1"/>
  <c r="J8" i="97"/>
  <c r="J24" i="97" s="1"/>
  <c r="J30" i="97" s="1"/>
  <c r="J33" i="97" s="1"/>
  <c r="I8" i="97"/>
  <c r="I24" i="97" s="1"/>
  <c r="I30" i="97" s="1"/>
  <c r="I33" i="97" s="1"/>
  <c r="H8" i="97"/>
  <c r="H24" i="97" s="1"/>
  <c r="H30" i="97" s="1"/>
  <c r="H33" i="97" s="1"/>
  <c r="G8" i="97"/>
  <c r="G24" i="97" s="1"/>
  <c r="G30" i="97" s="1"/>
  <c r="G33" i="97" s="1"/>
  <c r="F8" i="97"/>
  <c r="F24" i="97" s="1"/>
  <c r="F30" i="97" s="1"/>
  <c r="F33" i="97" s="1"/>
  <c r="E8" i="97"/>
  <c r="E24" i="97" s="1"/>
  <c r="E30" i="97" s="1"/>
  <c r="E33" i="97" s="1"/>
  <c r="D8" i="97"/>
  <c r="D24" i="97" s="1"/>
  <c r="D30" i="97" s="1"/>
  <c r="D33" i="97" s="1"/>
  <c r="C8" i="97"/>
  <c r="Q7" i="97"/>
  <c r="P7" i="97"/>
  <c r="Q6" i="97"/>
  <c r="P6" i="97"/>
  <c r="Q5" i="97"/>
  <c r="P5" i="97"/>
  <c r="Q4" i="97"/>
  <c r="P4" i="97"/>
  <c r="O39" i="96"/>
  <c r="N39" i="96"/>
  <c r="M39" i="96"/>
  <c r="L39" i="96"/>
  <c r="K39" i="96"/>
  <c r="J39" i="96"/>
  <c r="I39" i="96"/>
  <c r="H39" i="96"/>
  <c r="G39" i="96"/>
  <c r="F39" i="96"/>
  <c r="E39" i="96"/>
  <c r="D39" i="96"/>
  <c r="C39" i="96"/>
  <c r="Q38" i="96"/>
  <c r="P38" i="96"/>
  <c r="Q37" i="96"/>
  <c r="P37" i="96"/>
  <c r="Q32" i="96"/>
  <c r="P32" i="96"/>
  <c r="Q31" i="96"/>
  <c r="P31" i="96"/>
  <c r="Q23" i="96"/>
  <c r="P23" i="96"/>
  <c r="Q22" i="96"/>
  <c r="P22" i="96"/>
  <c r="Q21" i="96"/>
  <c r="P21" i="96"/>
  <c r="Q20" i="96"/>
  <c r="P20" i="96"/>
  <c r="Q19" i="96"/>
  <c r="P19" i="96"/>
  <c r="Q15" i="96"/>
  <c r="P15" i="96"/>
  <c r="Q14" i="96"/>
  <c r="P14" i="96"/>
  <c r="Q12" i="96"/>
  <c r="P12" i="96"/>
  <c r="Q11" i="96"/>
  <c r="P11" i="96"/>
  <c r="O8" i="96"/>
  <c r="O13" i="96" s="1"/>
  <c r="N8" i="96"/>
  <c r="N24" i="96" s="1"/>
  <c r="N30" i="96" s="1"/>
  <c r="N33" i="96" s="1"/>
  <c r="M8" i="96"/>
  <c r="L8" i="96"/>
  <c r="L24" i="96" s="1"/>
  <c r="L30" i="96" s="1"/>
  <c r="L33" i="96" s="1"/>
  <c r="K8" i="96"/>
  <c r="K24" i="96" s="1"/>
  <c r="K30" i="96" s="1"/>
  <c r="J8" i="96"/>
  <c r="J24" i="96" s="1"/>
  <c r="J30" i="96" s="1"/>
  <c r="J33" i="96" s="1"/>
  <c r="I8" i="96"/>
  <c r="I24" i="96" s="1"/>
  <c r="I30" i="96" s="1"/>
  <c r="I33" i="96" s="1"/>
  <c r="H8" i="96"/>
  <c r="H24" i="96" s="1"/>
  <c r="H30" i="96" s="1"/>
  <c r="H33" i="96" s="1"/>
  <c r="G8" i="96"/>
  <c r="G24" i="96" s="1"/>
  <c r="G30" i="96" s="1"/>
  <c r="G33" i="96" s="1"/>
  <c r="F8" i="96"/>
  <c r="F24" i="96" s="1"/>
  <c r="F30" i="96" s="1"/>
  <c r="F33" i="96" s="1"/>
  <c r="E8" i="96"/>
  <c r="E24" i="96" s="1"/>
  <c r="E30" i="96" s="1"/>
  <c r="E33" i="96" s="1"/>
  <c r="D8" i="96"/>
  <c r="D24" i="96" s="1"/>
  <c r="D30" i="96" s="1"/>
  <c r="D33" i="96" s="1"/>
  <c r="C8" i="96"/>
  <c r="Q7" i="96"/>
  <c r="P7" i="96"/>
  <c r="Q6" i="96"/>
  <c r="P6" i="96"/>
  <c r="Q5" i="96"/>
  <c r="P5" i="96"/>
  <c r="Q4" i="96"/>
  <c r="P4" i="96"/>
  <c r="O39" i="95"/>
  <c r="N39" i="95"/>
  <c r="M39" i="95"/>
  <c r="L39" i="95"/>
  <c r="K39" i="95"/>
  <c r="J39" i="95"/>
  <c r="I39" i="95"/>
  <c r="H39" i="95"/>
  <c r="G39" i="95"/>
  <c r="F39" i="95"/>
  <c r="E39" i="95"/>
  <c r="D39" i="95"/>
  <c r="C39" i="95"/>
  <c r="Q38" i="95"/>
  <c r="P38" i="95"/>
  <c r="Q37" i="95"/>
  <c r="P37" i="95"/>
  <c r="Q32" i="95"/>
  <c r="P32" i="95"/>
  <c r="Q31" i="95"/>
  <c r="P31" i="95"/>
  <c r="Q23" i="95"/>
  <c r="P23" i="95"/>
  <c r="Q22" i="95"/>
  <c r="P22" i="95"/>
  <c r="Q21" i="95"/>
  <c r="P21" i="95"/>
  <c r="Q20" i="95"/>
  <c r="P20" i="95"/>
  <c r="Q19" i="95"/>
  <c r="P19" i="95"/>
  <c r="Q15" i="95"/>
  <c r="P15" i="95"/>
  <c r="Q14" i="95"/>
  <c r="P14" i="95"/>
  <c r="Q12" i="95"/>
  <c r="P12" i="95"/>
  <c r="Q11" i="95"/>
  <c r="P11" i="95"/>
  <c r="O8" i="95"/>
  <c r="O13" i="95" s="1"/>
  <c r="N8" i="95"/>
  <c r="N13" i="95" s="1"/>
  <c r="M8" i="95"/>
  <c r="M13" i="95" s="1"/>
  <c r="L8" i="95"/>
  <c r="L24" i="95" s="1"/>
  <c r="L30" i="95" s="1"/>
  <c r="L33" i="95" s="1"/>
  <c r="K8" i="95"/>
  <c r="K24" i="95" s="1"/>
  <c r="K30" i="95" s="1"/>
  <c r="J8" i="95"/>
  <c r="J24" i="95" s="1"/>
  <c r="J30" i="95" s="1"/>
  <c r="J33" i="95" s="1"/>
  <c r="I8" i="95"/>
  <c r="I24" i="95" s="1"/>
  <c r="I30" i="95" s="1"/>
  <c r="I33" i="95" s="1"/>
  <c r="H8" i="95"/>
  <c r="H24" i="95" s="1"/>
  <c r="H30" i="95" s="1"/>
  <c r="H33" i="95" s="1"/>
  <c r="G8" i="95"/>
  <c r="G24" i="95" s="1"/>
  <c r="G30" i="95" s="1"/>
  <c r="G33" i="95" s="1"/>
  <c r="F8" i="95"/>
  <c r="F24" i="95" s="1"/>
  <c r="F30" i="95" s="1"/>
  <c r="F33" i="95" s="1"/>
  <c r="E8" i="95"/>
  <c r="E24" i="95" s="1"/>
  <c r="E30" i="95" s="1"/>
  <c r="E33" i="95" s="1"/>
  <c r="D8" i="95"/>
  <c r="D24" i="95" s="1"/>
  <c r="D30" i="95" s="1"/>
  <c r="D33" i="95" s="1"/>
  <c r="C8" i="95"/>
  <c r="Q7" i="95"/>
  <c r="P7" i="95"/>
  <c r="Q6" i="95"/>
  <c r="P6" i="95"/>
  <c r="Q5" i="95"/>
  <c r="P5" i="95"/>
  <c r="Q4" i="95"/>
  <c r="P4" i="95"/>
  <c r="P31" i="93"/>
  <c r="Q31" i="93"/>
  <c r="P32" i="93"/>
  <c r="Q32" i="93"/>
  <c r="O39" i="93"/>
  <c r="N39" i="93"/>
  <c r="M39" i="93"/>
  <c r="L39" i="93"/>
  <c r="K39" i="93"/>
  <c r="J39" i="93"/>
  <c r="I39" i="93"/>
  <c r="H39" i="93"/>
  <c r="G39" i="93"/>
  <c r="F39" i="93"/>
  <c r="E39" i="93"/>
  <c r="D39" i="93"/>
  <c r="C39" i="93"/>
  <c r="Q38" i="93"/>
  <c r="P38" i="93"/>
  <c r="Q37" i="93"/>
  <c r="P37" i="93"/>
  <c r="Q23" i="93"/>
  <c r="P23" i="93"/>
  <c r="Q22" i="93"/>
  <c r="P22" i="93"/>
  <c r="Q21" i="93"/>
  <c r="P21" i="93"/>
  <c r="Q20" i="93"/>
  <c r="P20" i="93"/>
  <c r="Q15" i="93"/>
  <c r="P15" i="93"/>
  <c r="Q14" i="93"/>
  <c r="P14" i="93"/>
  <c r="Q12" i="93"/>
  <c r="P12" i="93"/>
  <c r="Q11" i="93"/>
  <c r="P11" i="93"/>
  <c r="Q7" i="93"/>
  <c r="P7" i="93"/>
  <c r="Q6" i="93"/>
  <c r="P6" i="93"/>
  <c r="Q5" i="93"/>
  <c r="P5" i="93"/>
  <c r="O8" i="93"/>
  <c r="O13" i="93" s="1"/>
  <c r="N8" i="93"/>
  <c r="N13" i="93" s="1"/>
  <c r="M8" i="93"/>
  <c r="M13" i="93" s="1"/>
  <c r="L8" i="93"/>
  <c r="L24" i="93" s="1"/>
  <c r="L30" i="93" s="1"/>
  <c r="K8" i="93"/>
  <c r="K24" i="93" s="1"/>
  <c r="K30" i="93" s="1"/>
  <c r="J8" i="93"/>
  <c r="J24" i="93" s="1"/>
  <c r="J30" i="93" s="1"/>
  <c r="J33" i="93" s="1"/>
  <c r="I8" i="93"/>
  <c r="I24" i="93" s="1"/>
  <c r="I30" i="93" s="1"/>
  <c r="H8" i="93"/>
  <c r="H24" i="93" s="1"/>
  <c r="H30" i="93" s="1"/>
  <c r="G8" i="93"/>
  <c r="G24" i="93" s="1"/>
  <c r="G30" i="93" s="1"/>
  <c r="F8" i="93"/>
  <c r="E8" i="93"/>
  <c r="E24" i="93" s="1"/>
  <c r="E30" i="93" s="1"/>
  <c r="E33" i="93" s="1"/>
  <c r="P4" i="93"/>
  <c r="C8" i="93"/>
  <c r="P39" i="96" l="1"/>
  <c r="P39" i="101"/>
  <c r="P39" i="103"/>
  <c r="E39" i="94"/>
  <c r="Q14" i="94"/>
  <c r="I39" i="94"/>
  <c r="F39" i="94"/>
  <c r="D39" i="94"/>
  <c r="P39" i="102"/>
  <c r="M13" i="99"/>
  <c r="P8" i="98"/>
  <c r="Q37" i="94"/>
  <c r="J39" i="94"/>
  <c r="Q24" i="97"/>
  <c r="Q39" i="102"/>
  <c r="E13" i="99"/>
  <c r="Q39" i="99"/>
  <c r="Q38" i="94"/>
  <c r="L13" i="101"/>
  <c r="Q39" i="98"/>
  <c r="Q39" i="93"/>
  <c r="P39" i="95"/>
  <c r="Q24" i="99"/>
  <c r="P11" i="94"/>
  <c r="P15" i="94"/>
  <c r="C39" i="94"/>
  <c r="D13" i="101"/>
  <c r="Q39" i="95"/>
  <c r="Q39" i="97"/>
  <c r="P39" i="99"/>
  <c r="M24" i="100"/>
  <c r="M30" i="100" s="1"/>
  <c r="M33" i="100" s="1"/>
  <c r="Q39" i="100"/>
  <c r="Q39" i="103"/>
  <c r="P12" i="94"/>
  <c r="N13" i="96"/>
  <c r="D13" i="99"/>
  <c r="D13" i="102"/>
  <c r="Q15" i="94"/>
  <c r="K39" i="94"/>
  <c r="Q39" i="96"/>
  <c r="P39" i="97"/>
  <c r="P39" i="100"/>
  <c r="Q39" i="101"/>
  <c r="H39" i="94"/>
  <c r="J13" i="96"/>
  <c r="E13" i="100"/>
  <c r="FA14" i="30"/>
  <c r="P37" i="94"/>
  <c r="Q24" i="95"/>
  <c r="Q24" i="101"/>
  <c r="Q24" i="100"/>
  <c r="P24" i="96"/>
  <c r="Q24" i="96"/>
  <c r="Q24" i="102"/>
  <c r="Q24" i="98"/>
  <c r="Q8" i="100"/>
  <c r="J13" i="95"/>
  <c r="K13" i="103"/>
  <c r="F13" i="95"/>
  <c r="J13" i="99"/>
  <c r="I13" i="101"/>
  <c r="H13" i="103"/>
  <c r="E13" i="101"/>
  <c r="M24" i="95"/>
  <c r="M30" i="95" s="1"/>
  <c r="M33" i="95" s="1"/>
  <c r="P8" i="95"/>
  <c r="O24" i="98"/>
  <c r="O30" i="98" s="1"/>
  <c r="O33" i="98" s="1"/>
  <c r="F13" i="96"/>
  <c r="I13" i="102"/>
  <c r="Q8" i="95"/>
  <c r="N13" i="97"/>
  <c r="N16" i="97" s="1"/>
  <c r="I13" i="100"/>
  <c r="H13" i="102"/>
  <c r="F13" i="97"/>
  <c r="J13" i="98"/>
  <c r="M13" i="101"/>
  <c r="M16" i="101" s="1"/>
  <c r="L13" i="103"/>
  <c r="Q24" i="103"/>
  <c r="P24" i="103"/>
  <c r="P24" i="102"/>
  <c r="P24" i="101"/>
  <c r="P24" i="100"/>
  <c r="P24" i="99"/>
  <c r="P24" i="98"/>
  <c r="P24" i="97"/>
  <c r="P24" i="95"/>
  <c r="I13" i="96"/>
  <c r="N16" i="95"/>
  <c r="O24" i="95"/>
  <c r="O30" i="95" s="1"/>
  <c r="O33" i="95" s="1"/>
  <c r="C13" i="96"/>
  <c r="C16" i="96" s="1"/>
  <c r="C24" i="96"/>
  <c r="C30" i="96" s="1"/>
  <c r="C33" i="96" s="1"/>
  <c r="P8" i="97"/>
  <c r="C13" i="97"/>
  <c r="C16" i="97" s="1"/>
  <c r="C24" i="97"/>
  <c r="C30" i="97" s="1"/>
  <c r="C33" i="97" s="1"/>
  <c r="C13" i="98"/>
  <c r="C16" i="98" s="1"/>
  <c r="C24" i="98"/>
  <c r="C30" i="98" s="1"/>
  <c r="C33" i="98" s="1"/>
  <c r="L13" i="95"/>
  <c r="D13" i="95"/>
  <c r="H13" i="96"/>
  <c r="L13" i="97"/>
  <c r="D13" i="97"/>
  <c r="H13" i="98"/>
  <c r="L13" i="99"/>
  <c r="O13" i="100"/>
  <c r="O16" i="100" s="1"/>
  <c r="G13" i="100"/>
  <c r="K13" i="101"/>
  <c r="O13" i="102"/>
  <c r="O16" i="102" s="1"/>
  <c r="G13" i="102"/>
  <c r="J13" i="103"/>
  <c r="C13" i="95"/>
  <c r="C24" i="95"/>
  <c r="C30" i="95" s="1"/>
  <c r="C33" i="95" s="1"/>
  <c r="N13" i="99"/>
  <c r="N16" i="99" s="1"/>
  <c r="E13" i="95"/>
  <c r="M13" i="97"/>
  <c r="M16" i="97" s="1"/>
  <c r="E13" i="97"/>
  <c r="I13" i="98"/>
  <c r="H13" i="100"/>
  <c r="Q8" i="96"/>
  <c r="O24" i="96"/>
  <c r="O30" i="96" s="1"/>
  <c r="O33" i="96" s="1"/>
  <c r="Q8" i="98"/>
  <c r="K13" i="95"/>
  <c r="G13" i="96"/>
  <c r="K13" i="97"/>
  <c r="G13" i="98"/>
  <c r="K13" i="99"/>
  <c r="F13" i="100"/>
  <c r="J13" i="101"/>
  <c r="N13" i="102"/>
  <c r="N16" i="102" s="1"/>
  <c r="E13" i="102"/>
  <c r="I13" i="103"/>
  <c r="C13" i="100"/>
  <c r="C16" i="100" s="1"/>
  <c r="C24" i="100"/>
  <c r="C30" i="100" s="1"/>
  <c r="C33" i="100" s="1"/>
  <c r="C13" i="101"/>
  <c r="C16" i="101" s="1"/>
  <c r="C24" i="101"/>
  <c r="C30" i="101" s="1"/>
  <c r="J13" i="97"/>
  <c r="N13" i="98"/>
  <c r="N16" i="98" s="1"/>
  <c r="F13" i="98"/>
  <c r="M13" i="102"/>
  <c r="M16" i="102" s="1"/>
  <c r="N16" i="100"/>
  <c r="P8" i="96"/>
  <c r="P8" i="100"/>
  <c r="Q8" i="97"/>
  <c r="Q8" i="99"/>
  <c r="O24" i="99"/>
  <c r="O30" i="99" s="1"/>
  <c r="O33" i="99" s="1"/>
  <c r="Q8" i="101"/>
  <c r="P8" i="102"/>
  <c r="C13" i="102"/>
  <c r="C16" i="102" s="1"/>
  <c r="C24" i="102"/>
  <c r="C30" i="102" s="1"/>
  <c r="C33" i="102" s="1"/>
  <c r="C13" i="103"/>
  <c r="C16" i="103" s="1"/>
  <c r="C24" i="103"/>
  <c r="C30" i="103" s="1"/>
  <c r="C33" i="103" s="1"/>
  <c r="I13" i="95"/>
  <c r="M13" i="96"/>
  <c r="M16" i="96" s="1"/>
  <c r="E13" i="96"/>
  <c r="I13" i="97"/>
  <c r="E13" i="98"/>
  <c r="I13" i="99"/>
  <c r="L13" i="100"/>
  <c r="D13" i="100"/>
  <c r="H13" i="101"/>
  <c r="L13" i="102"/>
  <c r="O13" i="103"/>
  <c r="O16" i="103" s="1"/>
  <c r="G13" i="103"/>
  <c r="M16" i="95"/>
  <c r="C13" i="99"/>
  <c r="C16" i="99" s="1"/>
  <c r="C24" i="99"/>
  <c r="C30" i="99" s="1"/>
  <c r="P8" i="101"/>
  <c r="O24" i="101"/>
  <c r="O30" i="101" s="1"/>
  <c r="O33" i="101" s="1"/>
  <c r="Q8" i="102"/>
  <c r="Q8" i="103"/>
  <c r="M24" i="103"/>
  <c r="M30" i="103" s="1"/>
  <c r="M33" i="103" s="1"/>
  <c r="H13" i="95"/>
  <c r="L13" i="96"/>
  <c r="D13" i="96"/>
  <c r="H13" i="97"/>
  <c r="L13" i="98"/>
  <c r="D13" i="98"/>
  <c r="H13" i="99"/>
  <c r="K13" i="100"/>
  <c r="G13" i="101"/>
  <c r="K13" i="102"/>
  <c r="N13" i="103"/>
  <c r="N16" i="103" s="1"/>
  <c r="E13" i="103"/>
  <c r="P8" i="103"/>
  <c r="O24" i="103"/>
  <c r="O30" i="103" s="1"/>
  <c r="O33" i="103" s="1"/>
  <c r="G13" i="95"/>
  <c r="K13" i="96"/>
  <c r="O13" i="97"/>
  <c r="O16" i="97" s="1"/>
  <c r="G13" i="97"/>
  <c r="K13" i="98"/>
  <c r="O13" i="99"/>
  <c r="O16" i="99" s="1"/>
  <c r="G13" i="99"/>
  <c r="J13" i="100"/>
  <c r="N13" i="101"/>
  <c r="N16" i="101" s="1"/>
  <c r="F13" i="101"/>
  <c r="J13" i="102"/>
  <c r="D13" i="103"/>
  <c r="J13" i="93"/>
  <c r="I13" i="93"/>
  <c r="H13" i="93"/>
  <c r="G13" i="93"/>
  <c r="E13" i="93"/>
  <c r="K13" i="93"/>
  <c r="L13" i="93"/>
  <c r="C13" i="93"/>
  <c r="C16" i="93" s="1"/>
  <c r="C24" i="93"/>
  <c r="C30" i="93" s="1"/>
  <c r="P8" i="99"/>
  <c r="P38" i="94"/>
  <c r="P39" i="94" s="1"/>
  <c r="F13" i="99"/>
  <c r="P39" i="93"/>
  <c r="F13" i="93"/>
  <c r="F24" i="93"/>
  <c r="F30" i="93" s="1"/>
  <c r="F33" i="93" s="1"/>
  <c r="F13" i="102"/>
  <c r="F13" i="103"/>
  <c r="P8" i="93"/>
  <c r="EJ14" i="30"/>
  <c r="O16" i="101"/>
  <c r="M16" i="99"/>
  <c r="M16" i="98"/>
  <c r="O16" i="98"/>
  <c r="O16" i="96"/>
  <c r="O16" i="95"/>
  <c r="L39" i="94"/>
  <c r="P14" i="94"/>
  <c r="Q12" i="94"/>
  <c r="Q11" i="94"/>
  <c r="M16" i="103"/>
  <c r="K33" i="103"/>
  <c r="N24" i="103"/>
  <c r="N30" i="103" s="1"/>
  <c r="N33" i="103" s="1"/>
  <c r="Q30" i="102"/>
  <c r="Q33" i="102" s="1"/>
  <c r="K33" i="102"/>
  <c r="K33" i="101"/>
  <c r="M16" i="100"/>
  <c r="K33" i="100"/>
  <c r="N24" i="100"/>
  <c r="N30" i="100" s="1"/>
  <c r="N33" i="100" s="1"/>
  <c r="K33" i="99"/>
  <c r="K33" i="98"/>
  <c r="M24" i="98"/>
  <c r="M30" i="98" s="1"/>
  <c r="M33" i="98" s="1"/>
  <c r="P30" i="97"/>
  <c r="P33" i="97" s="1"/>
  <c r="K33" i="97"/>
  <c r="Q30" i="97"/>
  <c r="Q33" i="97" s="1"/>
  <c r="K33" i="96"/>
  <c r="N16" i="96"/>
  <c r="M24" i="96"/>
  <c r="M30" i="96" s="1"/>
  <c r="M33" i="96" s="1"/>
  <c r="C16" i="95"/>
  <c r="K33" i="95"/>
  <c r="N24" i="95"/>
  <c r="N30" i="95" s="1"/>
  <c r="N33" i="95" s="1"/>
  <c r="G33" i="93"/>
  <c r="L33" i="93"/>
  <c r="H33" i="93"/>
  <c r="I33" i="93"/>
  <c r="M24" i="93"/>
  <c r="M30" i="93" s="1"/>
  <c r="M16" i="93"/>
  <c r="K33" i="93"/>
  <c r="N16" i="93"/>
  <c r="N24" i="93"/>
  <c r="N30" i="93" s="1"/>
  <c r="O16" i="93"/>
  <c r="O24" i="93"/>
  <c r="O30" i="93" s="1"/>
  <c r="D8" i="93"/>
  <c r="Q4" i="93"/>
  <c r="Q8" i="93" s="1"/>
  <c r="E40" i="30"/>
  <c r="E35" i="30"/>
  <c r="E41" i="30" s="1"/>
  <c r="C19" i="66"/>
  <c r="C20" i="66"/>
  <c r="C18" i="66"/>
  <c r="Q39" i="94" l="1"/>
  <c r="Q30" i="96"/>
  <c r="Q33" i="96" s="1"/>
  <c r="P30" i="101"/>
  <c r="P33" i="101" s="1"/>
  <c r="Q30" i="99"/>
  <c r="Q33" i="99" s="1"/>
  <c r="P30" i="99"/>
  <c r="P33" i="99" s="1"/>
  <c r="P30" i="102"/>
  <c r="P33" i="102" s="1"/>
  <c r="P30" i="96"/>
  <c r="P33" i="96" s="1"/>
  <c r="C33" i="101"/>
  <c r="Q30" i="101"/>
  <c r="Q33" i="101" s="1"/>
  <c r="P30" i="100"/>
  <c r="P33" i="100" s="1"/>
  <c r="C33" i="99"/>
  <c r="Q30" i="103"/>
  <c r="Q33" i="103" s="1"/>
  <c r="D24" i="93"/>
  <c r="D30" i="93" s="1"/>
  <c r="D33" i="93" s="1"/>
  <c r="D13" i="93"/>
  <c r="P30" i="103"/>
  <c r="P33" i="103" s="1"/>
  <c r="Q30" i="100"/>
  <c r="Q33" i="100" s="1"/>
  <c r="P30" i="98"/>
  <c r="P33" i="98" s="1"/>
  <c r="Q30" i="98"/>
  <c r="Q33" i="98" s="1"/>
  <c r="Q30" i="95"/>
  <c r="Q33" i="95" s="1"/>
  <c r="P30" i="95"/>
  <c r="P33" i="95" s="1"/>
  <c r="O33" i="93"/>
  <c r="C33" i="93"/>
  <c r="N33" i="93"/>
  <c r="P38" i="61"/>
  <c r="P37" i="61"/>
  <c r="P30" i="93" l="1"/>
  <c r="P33" i="93" s="1"/>
  <c r="Q19" i="93"/>
  <c r="Q24" i="93" s="1"/>
  <c r="P19" i="93"/>
  <c r="P24" i="93" s="1"/>
  <c r="M33" i="93"/>
  <c r="Q30" i="93"/>
  <c r="Q33" i="93" s="1"/>
  <c r="F20" i="30" l="1"/>
  <c r="D20" i="30" s="1"/>
  <c r="F19" i="30"/>
  <c r="D19" i="30" s="1"/>
  <c r="HN20" i="30" l="1"/>
  <c r="HN19" i="30"/>
  <c r="HN6" i="30"/>
  <c r="HN5" i="30"/>
  <c r="HK15" i="30"/>
  <c r="HL15" i="30"/>
  <c r="HM15" i="30"/>
  <c r="HK29" i="30"/>
  <c r="HL29" i="30"/>
  <c r="HM29" i="30"/>
  <c r="HK34" i="30"/>
  <c r="HL34" i="30"/>
  <c r="HM34" i="30"/>
  <c r="HK35" i="30"/>
  <c r="HL35" i="30"/>
  <c r="HM35" i="30"/>
  <c r="HK40" i="30"/>
  <c r="HL40" i="30"/>
  <c r="HM40" i="30"/>
  <c r="GT5" i="30"/>
  <c r="GU5" i="30"/>
  <c r="GV5" i="30"/>
  <c r="GT6" i="30"/>
  <c r="GU6" i="30"/>
  <c r="GV6" i="30"/>
  <c r="GT19" i="30"/>
  <c r="GU19" i="30"/>
  <c r="GV19" i="30"/>
  <c r="GT20" i="30"/>
  <c r="GU20" i="30"/>
  <c r="GV20" i="30"/>
  <c r="GT34" i="30"/>
  <c r="GU34" i="30"/>
  <c r="GV34" i="30"/>
  <c r="GT35" i="30"/>
  <c r="GU35" i="30"/>
  <c r="GV35" i="30"/>
  <c r="GT40" i="30"/>
  <c r="GU40" i="30"/>
  <c r="GV40" i="30"/>
  <c r="GT41" i="30"/>
  <c r="GU41" i="30"/>
  <c r="GV41" i="30"/>
  <c r="GD5" i="30"/>
  <c r="GE5" i="30"/>
  <c r="GF5" i="30"/>
  <c r="GD6" i="30"/>
  <c r="GE6" i="30"/>
  <c r="GF6" i="30"/>
  <c r="GD19" i="30"/>
  <c r="GE19" i="30"/>
  <c r="GF19" i="30"/>
  <c r="GD20" i="30"/>
  <c r="GE20" i="30"/>
  <c r="GF20" i="30"/>
  <c r="GD34" i="30"/>
  <c r="GE34" i="30"/>
  <c r="GF34" i="30"/>
  <c r="GD35" i="30"/>
  <c r="GE35" i="30"/>
  <c r="GF35" i="30"/>
  <c r="GD40" i="30"/>
  <c r="GE40" i="30"/>
  <c r="GF40" i="30"/>
  <c r="GD41" i="30"/>
  <c r="GE41" i="30"/>
  <c r="GF41" i="30"/>
  <c r="FN5" i="30"/>
  <c r="FO5" i="30"/>
  <c r="FP5" i="30"/>
  <c r="FN6" i="30"/>
  <c r="FO6" i="30"/>
  <c r="FP6" i="30"/>
  <c r="FN19" i="30"/>
  <c r="FO19" i="30"/>
  <c r="FP19" i="30"/>
  <c r="FN20" i="30"/>
  <c r="FO20" i="30"/>
  <c r="FP20" i="30"/>
  <c r="FN34" i="30"/>
  <c r="FO34" i="30"/>
  <c r="FP34" i="30"/>
  <c r="FN35" i="30"/>
  <c r="FO35" i="30"/>
  <c r="FP35" i="30"/>
  <c r="FN40" i="30"/>
  <c r="FO40" i="30"/>
  <c r="FP40" i="30"/>
  <c r="FN41" i="30"/>
  <c r="FO41" i="30"/>
  <c r="FP41" i="30"/>
  <c r="EX20" i="30"/>
  <c r="EY20" i="30"/>
  <c r="EZ20" i="30"/>
  <c r="EX40" i="30"/>
  <c r="EY40" i="30"/>
  <c r="EZ40" i="30"/>
  <c r="EX41" i="30"/>
  <c r="EY41" i="30"/>
  <c r="EZ41" i="30"/>
  <c r="HM31" i="30" l="1"/>
  <c r="HL31" i="30"/>
  <c r="HK31" i="30"/>
  <c r="GV29" i="30"/>
  <c r="GU29" i="30"/>
  <c r="GT29" i="30"/>
  <c r="GT15" i="30"/>
  <c r="GU15" i="30"/>
  <c r="GV15" i="30"/>
  <c r="FO15" i="30"/>
  <c r="GE29" i="30"/>
  <c r="GD29" i="30"/>
  <c r="GE15" i="30"/>
  <c r="GD15" i="30"/>
  <c r="GF29" i="30"/>
  <c r="GF15" i="30"/>
  <c r="FN29" i="30"/>
  <c r="O22" i="61"/>
  <c r="N22" i="61"/>
  <c r="FN15" i="30"/>
  <c r="M22" i="61"/>
  <c r="FP29" i="30"/>
  <c r="FO29" i="30"/>
  <c r="FP15" i="30"/>
  <c r="BM34" i="30"/>
  <c r="EG34" i="30" s="1"/>
  <c r="EX34" i="30" s="1"/>
  <c r="BN34" i="30"/>
  <c r="EH34" i="30" s="1"/>
  <c r="EY34" i="30" s="1"/>
  <c r="BO34" i="30"/>
  <c r="EI34" i="30" s="1"/>
  <c r="EZ34" i="30" s="1"/>
  <c r="BM35" i="30"/>
  <c r="EG35" i="30" s="1"/>
  <c r="EX35" i="30" s="1"/>
  <c r="BN35" i="30"/>
  <c r="EH35" i="30" s="1"/>
  <c r="EY35" i="30" s="1"/>
  <c r="BO35" i="30"/>
  <c r="EI35" i="30" s="1"/>
  <c r="EZ35" i="30" s="1"/>
  <c r="BM40" i="30"/>
  <c r="EG40" i="30" s="1"/>
  <c r="BN40" i="30"/>
  <c r="EH40" i="30" s="1"/>
  <c r="BO40" i="30"/>
  <c r="EI40" i="30" s="1"/>
  <c r="Q38" i="61"/>
  <c r="Q37" i="61"/>
  <c r="Q15" i="61"/>
  <c r="Q14" i="61"/>
  <c r="Q12" i="61"/>
  <c r="Q11" i="61"/>
  <c r="P12" i="61"/>
  <c r="P14" i="61"/>
  <c r="P15" i="61"/>
  <c r="P11" i="61"/>
  <c r="P7" i="80"/>
  <c r="P8" i="80"/>
  <c r="P9" i="80"/>
  <c r="P10" i="80"/>
  <c r="P11" i="80"/>
  <c r="P12" i="80"/>
  <c r="P13" i="80"/>
  <c r="P6" i="80"/>
  <c r="P5" i="81"/>
  <c r="P6" i="81"/>
  <c r="P7" i="81"/>
  <c r="P8" i="81"/>
  <c r="P9" i="81"/>
  <c r="P10" i="81"/>
  <c r="P11" i="81"/>
  <c r="P12" i="81"/>
  <c r="P13" i="81"/>
  <c r="P14" i="81"/>
  <c r="P15" i="81"/>
  <c r="P4" i="81"/>
  <c r="N16" i="81"/>
  <c r="N32" i="61" s="1"/>
  <c r="N32" i="94" s="1"/>
  <c r="O16" i="81"/>
  <c r="O32" i="61" s="1"/>
  <c r="O32" i="94" s="1"/>
  <c r="O14" i="80"/>
  <c r="O31" i="61" s="1"/>
  <c r="O31" i="94" s="1"/>
  <c r="N14" i="80"/>
  <c r="N31" i="61" s="1"/>
  <c r="M39" i="61"/>
  <c r="N39" i="61"/>
  <c r="O39" i="61"/>
  <c r="N14" i="65"/>
  <c r="O14" i="65"/>
  <c r="P14" i="65"/>
  <c r="N14" i="59"/>
  <c r="N15" i="65" s="1"/>
  <c r="O14" i="59"/>
  <c r="O15" i="65" s="1"/>
  <c r="P14" i="59"/>
  <c r="P15" i="65" s="1"/>
  <c r="N15" i="59"/>
  <c r="O15" i="59"/>
  <c r="P15" i="59"/>
  <c r="N31" i="59"/>
  <c r="N35" i="59" s="1"/>
  <c r="O31" i="59"/>
  <c r="P31" i="59"/>
  <c r="O8" i="52"/>
  <c r="P8" i="52"/>
  <c r="Q8" i="52"/>
  <c r="O12" i="52"/>
  <c r="P12" i="52"/>
  <c r="Q12" i="52"/>
  <c r="O16" i="52"/>
  <c r="P16" i="52"/>
  <c r="Q16" i="52"/>
  <c r="O20" i="52"/>
  <c r="P20" i="52"/>
  <c r="Q20" i="52"/>
  <c r="O24" i="52"/>
  <c r="P24" i="52"/>
  <c r="Q24" i="52"/>
  <c r="O28" i="52"/>
  <c r="P28" i="52"/>
  <c r="Q28" i="52"/>
  <c r="O32" i="52"/>
  <c r="P32" i="52"/>
  <c r="Q32" i="52"/>
  <c r="O36" i="52"/>
  <c r="P36" i="52"/>
  <c r="Q36" i="52"/>
  <c r="O40" i="52"/>
  <c r="P40" i="52"/>
  <c r="Q40" i="52"/>
  <c r="O44" i="52"/>
  <c r="P44" i="52"/>
  <c r="Q44" i="52"/>
  <c r="O48" i="52"/>
  <c r="P48" i="52"/>
  <c r="Q48" i="52"/>
  <c r="O52" i="52"/>
  <c r="P52" i="52"/>
  <c r="Q52" i="52"/>
  <c r="O56" i="52"/>
  <c r="P56" i="52"/>
  <c r="Q56" i="52"/>
  <c r="O60" i="52"/>
  <c r="P60" i="52"/>
  <c r="Q60" i="52"/>
  <c r="O64" i="52"/>
  <c r="P64" i="52"/>
  <c r="Q64" i="52"/>
  <c r="T15" i="30"/>
  <c r="U15" i="30"/>
  <c r="V15" i="30"/>
  <c r="O7" i="65"/>
  <c r="T29" i="30"/>
  <c r="U29" i="30"/>
  <c r="V29" i="30"/>
  <c r="N4" i="66" l="1"/>
  <c r="CO29" i="30"/>
  <c r="CA29" i="30" s="1"/>
  <c r="P3" i="66"/>
  <c r="CQ15" i="30"/>
  <c r="O3" i="66"/>
  <c r="CP15" i="30"/>
  <c r="N3" i="66"/>
  <c r="CO15" i="30"/>
  <c r="P8" i="65"/>
  <c r="CQ29" i="30"/>
  <c r="CC29" i="30" s="1"/>
  <c r="O4" i="66"/>
  <c r="CP29" i="30"/>
  <c r="CB29" i="30" s="1"/>
  <c r="FP31" i="30"/>
  <c r="FN31" i="30"/>
  <c r="GU31" i="30"/>
  <c r="GT31" i="30"/>
  <c r="GD31" i="30"/>
  <c r="GE31" i="30"/>
  <c r="V31" i="30"/>
  <c r="N6" i="65"/>
  <c r="T31" i="30"/>
  <c r="O6" i="65"/>
  <c r="U31" i="30"/>
  <c r="GV31" i="30"/>
  <c r="FO31" i="30"/>
  <c r="GF31" i="30"/>
  <c r="N31" i="94"/>
  <c r="P21" i="65"/>
  <c r="O21" i="65"/>
  <c r="HM41" i="30"/>
  <c r="N20" i="59"/>
  <c r="O22" i="94"/>
  <c r="N30" i="59"/>
  <c r="O35" i="59"/>
  <c r="N16" i="65"/>
  <c r="N8" i="59"/>
  <c r="P6" i="59"/>
  <c r="O5" i="59"/>
  <c r="N8" i="65"/>
  <c r="P6" i="65"/>
  <c r="O5" i="65"/>
  <c r="P4" i="66"/>
  <c r="O8" i="59"/>
  <c r="N7" i="59"/>
  <c r="P5" i="59"/>
  <c r="O8" i="65"/>
  <c r="N7" i="65"/>
  <c r="P5" i="65"/>
  <c r="P35" i="59"/>
  <c r="P7" i="59"/>
  <c r="O6" i="59"/>
  <c r="N5" i="59"/>
  <c r="P16" i="65"/>
  <c r="P7" i="65"/>
  <c r="N5" i="65"/>
  <c r="P8" i="59"/>
  <c r="O7" i="59"/>
  <c r="N6" i="59"/>
  <c r="O16" i="65"/>
  <c r="E12" i="63"/>
  <c r="C6" i="70"/>
  <c r="P5" i="66" l="1"/>
  <c r="O20" i="59"/>
  <c r="O38" i="59" s="1"/>
  <c r="P20" i="59"/>
  <c r="P38" i="59" s="1"/>
  <c r="EI41" i="30"/>
  <c r="P30" i="59"/>
  <c r="EH41" i="30"/>
  <c r="V41" i="30"/>
  <c r="N21" i="65"/>
  <c r="T41" i="30"/>
  <c r="M6" i="61"/>
  <c r="M6" i="94" s="1"/>
  <c r="O6" i="61"/>
  <c r="O6" i="94" s="1"/>
  <c r="EG41" i="30"/>
  <c r="N6" i="61"/>
  <c r="N6" i="94" s="1"/>
  <c r="O30" i="59"/>
  <c r="U41" i="30"/>
  <c r="N5" i="66"/>
  <c r="P9" i="65"/>
  <c r="O5" i="66"/>
  <c r="O9" i="65"/>
  <c r="P9" i="59"/>
  <c r="N9" i="59"/>
  <c r="N9" i="65"/>
  <c r="O9" i="59"/>
  <c r="N38" i="59"/>
  <c r="E14" i="59"/>
  <c r="E15" i="65" s="1"/>
  <c r="F14" i="59"/>
  <c r="F15" i="65" s="1"/>
  <c r="G14" i="59"/>
  <c r="G15" i="65" s="1"/>
  <c r="H14" i="59"/>
  <c r="H15" i="65" s="1"/>
  <c r="I14" i="59"/>
  <c r="I15" i="65" s="1"/>
  <c r="J14" i="59"/>
  <c r="J15" i="65" s="1"/>
  <c r="K14" i="59"/>
  <c r="K15" i="65" s="1"/>
  <c r="L14" i="59"/>
  <c r="L15" i="65" s="1"/>
  <c r="M14" i="59"/>
  <c r="M15" i="65" s="1"/>
  <c r="D14" i="59"/>
  <c r="BO41" i="30" l="1"/>
  <c r="BM41" i="30"/>
  <c r="BN41" i="30"/>
  <c r="D15" i="65"/>
  <c r="C15" i="65" s="1"/>
  <c r="C14" i="59"/>
  <c r="HK41" i="30"/>
  <c r="HL41" i="30"/>
  <c r="I32" i="32"/>
  <c r="K32" i="32" s="1"/>
  <c r="I53" i="32"/>
  <c r="L17" i="84" l="1"/>
  <c r="K17" i="84"/>
  <c r="J17" i="84"/>
  <c r="I17" i="84"/>
  <c r="H17" i="84"/>
  <c r="G17" i="84"/>
  <c r="F17" i="84"/>
  <c r="E17" i="84"/>
  <c r="D17" i="84"/>
  <c r="C17" i="84"/>
  <c r="L16" i="84"/>
  <c r="K16" i="84"/>
  <c r="J16" i="84"/>
  <c r="I16" i="84"/>
  <c r="H16" i="84"/>
  <c r="G16" i="84"/>
  <c r="F16" i="84"/>
  <c r="E16" i="84"/>
  <c r="D16" i="84"/>
  <c r="C16" i="84"/>
  <c r="L14" i="84"/>
  <c r="K14" i="84"/>
  <c r="J14" i="84"/>
  <c r="I14" i="84"/>
  <c r="H14" i="84"/>
  <c r="G14" i="84"/>
  <c r="F14" i="84"/>
  <c r="E14" i="84"/>
  <c r="D14" i="84"/>
  <c r="C14" i="84"/>
  <c r="L13" i="84"/>
  <c r="K13" i="84"/>
  <c r="J13" i="84"/>
  <c r="I13" i="84"/>
  <c r="H13" i="84"/>
  <c r="G13" i="84"/>
  <c r="F13" i="84"/>
  <c r="E13" i="84"/>
  <c r="D13" i="84"/>
  <c r="C13" i="84"/>
  <c r="L17" i="76" l="1"/>
  <c r="K17" i="76"/>
  <c r="J17" i="76"/>
  <c r="I17" i="76"/>
  <c r="H17" i="76"/>
  <c r="G17" i="76"/>
  <c r="F17" i="76"/>
  <c r="E17" i="76"/>
  <c r="D17" i="76"/>
  <c r="C17" i="76"/>
  <c r="L16" i="76"/>
  <c r="K16" i="76"/>
  <c r="J16" i="76"/>
  <c r="I16" i="76"/>
  <c r="H16" i="76"/>
  <c r="G16" i="76"/>
  <c r="F16" i="76"/>
  <c r="E16" i="76"/>
  <c r="D16" i="76"/>
  <c r="C16" i="76"/>
  <c r="L14" i="76"/>
  <c r="K14" i="76"/>
  <c r="J14" i="76"/>
  <c r="I14" i="76"/>
  <c r="H14" i="76"/>
  <c r="G14" i="76"/>
  <c r="F14" i="76"/>
  <c r="E14" i="76"/>
  <c r="D14" i="76"/>
  <c r="C14" i="76"/>
  <c r="L13" i="76"/>
  <c r="K13" i="76"/>
  <c r="J13" i="76"/>
  <c r="I13" i="76"/>
  <c r="H13" i="76"/>
  <c r="G13" i="76"/>
  <c r="F13" i="76"/>
  <c r="E13" i="76"/>
  <c r="D13" i="76"/>
  <c r="C13" i="76"/>
  <c r="D30" i="64" l="1"/>
  <c r="C14" i="63" l="1"/>
  <c r="D14" i="63"/>
  <c r="E14" i="63"/>
  <c r="F14" i="63"/>
  <c r="G14" i="63"/>
  <c r="H14" i="63"/>
  <c r="I14" i="63"/>
  <c r="J14" i="63"/>
  <c r="K14" i="63"/>
  <c r="B14" i="63"/>
  <c r="C9" i="71"/>
  <c r="N41" i="91" l="1"/>
  <c r="M41" i="91"/>
  <c r="N40" i="91"/>
  <c r="M40" i="91"/>
  <c r="N39" i="91"/>
  <c r="M39" i="91"/>
  <c r="L38" i="91"/>
  <c r="L42" i="91" s="1"/>
  <c r="K38" i="91"/>
  <c r="K42" i="91" s="1"/>
  <c r="J38" i="91"/>
  <c r="J42" i="91" s="1"/>
  <c r="I38" i="91"/>
  <c r="I42" i="91" s="1"/>
  <c r="H38" i="91"/>
  <c r="H42" i="91" s="1"/>
  <c r="G38" i="91"/>
  <c r="G42" i="91" s="1"/>
  <c r="F38" i="91"/>
  <c r="F42" i="91" s="1"/>
  <c r="E38" i="91"/>
  <c r="E42" i="91" s="1"/>
  <c r="D38" i="91"/>
  <c r="D42" i="91" s="1"/>
  <c r="C38" i="91"/>
  <c r="C42" i="91" s="1"/>
  <c r="N37" i="91"/>
  <c r="M37" i="91"/>
  <c r="N36" i="91"/>
  <c r="M36" i="91"/>
  <c r="N35" i="91"/>
  <c r="M35" i="91"/>
  <c r="N34" i="91"/>
  <c r="M34" i="91"/>
  <c r="N33" i="91"/>
  <c r="M33" i="91"/>
  <c r="N32" i="91"/>
  <c r="M32" i="91"/>
  <c r="N31" i="91"/>
  <c r="M31" i="91"/>
  <c r="M38" i="91" s="1"/>
  <c r="M42" i="91" s="1"/>
  <c r="L27" i="91"/>
  <c r="K27" i="91"/>
  <c r="J27" i="91"/>
  <c r="I27" i="91"/>
  <c r="H27" i="91"/>
  <c r="G27" i="91"/>
  <c r="F27" i="91"/>
  <c r="E27" i="91"/>
  <c r="D27" i="91"/>
  <c r="C27" i="91"/>
  <c r="N26" i="91"/>
  <c r="M26" i="91"/>
  <c r="N25" i="91"/>
  <c r="M25" i="91"/>
  <c r="N24" i="91"/>
  <c r="M24" i="91"/>
  <c r="N23" i="91"/>
  <c r="M23" i="91"/>
  <c r="N22" i="91"/>
  <c r="M22" i="91"/>
  <c r="N17" i="91"/>
  <c r="M17" i="91"/>
  <c r="N16" i="91"/>
  <c r="M16" i="91"/>
  <c r="N14" i="91"/>
  <c r="M14" i="91"/>
  <c r="N13" i="91"/>
  <c r="M13" i="91"/>
  <c r="L9" i="91"/>
  <c r="L15" i="91" s="1"/>
  <c r="L18" i="91" s="1"/>
  <c r="K9" i="91"/>
  <c r="K15" i="91" s="1"/>
  <c r="K18" i="91" s="1"/>
  <c r="J9" i="91"/>
  <c r="J15" i="91" s="1"/>
  <c r="J18" i="91" s="1"/>
  <c r="I9" i="91"/>
  <c r="I15" i="91" s="1"/>
  <c r="I18" i="91" s="1"/>
  <c r="H9" i="91"/>
  <c r="H15" i="91" s="1"/>
  <c r="G9" i="91"/>
  <c r="G15" i="91" s="1"/>
  <c r="G18" i="91" s="1"/>
  <c r="F9" i="91"/>
  <c r="F15" i="91" s="1"/>
  <c r="F18" i="91" s="1"/>
  <c r="E9" i="91"/>
  <c r="E15" i="91" s="1"/>
  <c r="E18" i="91" s="1"/>
  <c r="D9" i="91"/>
  <c r="D15" i="91" s="1"/>
  <c r="D18" i="91" s="1"/>
  <c r="C9" i="91"/>
  <c r="C15" i="91" s="1"/>
  <c r="N8" i="91"/>
  <c r="M8" i="91"/>
  <c r="N7" i="91"/>
  <c r="M7" i="91"/>
  <c r="N6" i="91"/>
  <c r="M6" i="91"/>
  <c r="N5" i="91"/>
  <c r="M5" i="91"/>
  <c r="N41" i="90"/>
  <c r="M41" i="90"/>
  <c r="N40" i="90"/>
  <c r="M40" i="90"/>
  <c r="N39" i="90"/>
  <c r="M39" i="90"/>
  <c r="L38" i="90"/>
  <c r="L42" i="90" s="1"/>
  <c r="K38" i="90"/>
  <c r="K42" i="90" s="1"/>
  <c r="J38" i="90"/>
  <c r="J42" i="90" s="1"/>
  <c r="I38" i="90"/>
  <c r="I42" i="90" s="1"/>
  <c r="H38" i="90"/>
  <c r="H42" i="90" s="1"/>
  <c r="G38" i="90"/>
  <c r="G42" i="90" s="1"/>
  <c r="F38" i="90"/>
  <c r="F42" i="90" s="1"/>
  <c r="E38" i="90"/>
  <c r="E42" i="90" s="1"/>
  <c r="D38" i="90"/>
  <c r="D42" i="90" s="1"/>
  <c r="C38" i="90"/>
  <c r="C42" i="90" s="1"/>
  <c r="N37" i="90"/>
  <c r="M37" i="90"/>
  <c r="N36" i="90"/>
  <c r="M36" i="90"/>
  <c r="N35" i="90"/>
  <c r="M35" i="90"/>
  <c r="N34" i="90"/>
  <c r="M34" i="90"/>
  <c r="N33" i="90"/>
  <c r="M33" i="90"/>
  <c r="N32" i="90"/>
  <c r="M32" i="90"/>
  <c r="N31" i="90"/>
  <c r="M31" i="90"/>
  <c r="M38" i="90" s="1"/>
  <c r="M42" i="90" s="1"/>
  <c r="L27" i="90"/>
  <c r="K27" i="90"/>
  <c r="J27" i="90"/>
  <c r="I27" i="90"/>
  <c r="H27" i="90"/>
  <c r="G27" i="90"/>
  <c r="F27" i="90"/>
  <c r="E27" i="90"/>
  <c r="D27" i="90"/>
  <c r="C27" i="90"/>
  <c r="N26" i="90"/>
  <c r="M26" i="90"/>
  <c r="N25" i="90"/>
  <c r="M25" i="90"/>
  <c r="N24" i="90"/>
  <c r="M24" i="90"/>
  <c r="N23" i="90"/>
  <c r="M23" i="90"/>
  <c r="N22" i="90"/>
  <c r="M22" i="90"/>
  <c r="N17" i="90"/>
  <c r="M17" i="90"/>
  <c r="N16" i="90"/>
  <c r="M16" i="90"/>
  <c r="N14" i="90"/>
  <c r="M14" i="90"/>
  <c r="N13" i="90"/>
  <c r="M13" i="90"/>
  <c r="L9" i="90"/>
  <c r="L15" i="90" s="1"/>
  <c r="L18" i="90" s="1"/>
  <c r="K9" i="90"/>
  <c r="K15" i="90" s="1"/>
  <c r="K18" i="90" s="1"/>
  <c r="J9" i="90"/>
  <c r="J15" i="90" s="1"/>
  <c r="J18" i="90" s="1"/>
  <c r="I9" i="90"/>
  <c r="I15" i="90" s="1"/>
  <c r="I18" i="90" s="1"/>
  <c r="H9" i="90"/>
  <c r="H15" i="90" s="1"/>
  <c r="G9" i="90"/>
  <c r="G15" i="90" s="1"/>
  <c r="G18" i="90" s="1"/>
  <c r="F9" i="90"/>
  <c r="F15" i="90" s="1"/>
  <c r="F18" i="90" s="1"/>
  <c r="E9" i="90"/>
  <c r="E15" i="90" s="1"/>
  <c r="E18" i="90" s="1"/>
  <c r="D9" i="90"/>
  <c r="D15" i="90" s="1"/>
  <c r="D18" i="90" s="1"/>
  <c r="C9" i="90"/>
  <c r="C15" i="90" s="1"/>
  <c r="N8" i="90"/>
  <c r="M8" i="90"/>
  <c r="N7" i="90"/>
  <c r="M7" i="90"/>
  <c r="N6" i="90"/>
  <c r="M6" i="90"/>
  <c r="N5" i="90"/>
  <c r="M5" i="90"/>
  <c r="N41" i="89"/>
  <c r="M41" i="89"/>
  <c r="N40" i="89"/>
  <c r="M40" i="89"/>
  <c r="N39" i="89"/>
  <c r="M39" i="89"/>
  <c r="L38" i="89"/>
  <c r="L42" i="89" s="1"/>
  <c r="K38" i="89"/>
  <c r="K42" i="89" s="1"/>
  <c r="J38" i="89"/>
  <c r="J42" i="89" s="1"/>
  <c r="I38" i="89"/>
  <c r="I42" i="89" s="1"/>
  <c r="H38" i="89"/>
  <c r="H42" i="89" s="1"/>
  <c r="G38" i="89"/>
  <c r="G42" i="89" s="1"/>
  <c r="F38" i="89"/>
  <c r="F42" i="89" s="1"/>
  <c r="E38" i="89"/>
  <c r="E42" i="89" s="1"/>
  <c r="D38" i="89"/>
  <c r="D42" i="89" s="1"/>
  <c r="C38" i="89"/>
  <c r="C42" i="89" s="1"/>
  <c r="N37" i="89"/>
  <c r="M37" i="89"/>
  <c r="N36" i="89"/>
  <c r="M36" i="89"/>
  <c r="N35" i="89"/>
  <c r="M35" i="89"/>
  <c r="N34" i="89"/>
  <c r="M34" i="89"/>
  <c r="N33" i="89"/>
  <c r="M33" i="89"/>
  <c r="N32" i="89"/>
  <c r="M32" i="89"/>
  <c r="N31" i="89"/>
  <c r="M31" i="89"/>
  <c r="M38" i="89" s="1"/>
  <c r="M42" i="89" s="1"/>
  <c r="L27" i="89"/>
  <c r="K27" i="89"/>
  <c r="J27" i="89"/>
  <c r="I27" i="89"/>
  <c r="H27" i="89"/>
  <c r="G27" i="89"/>
  <c r="F27" i="89"/>
  <c r="E27" i="89"/>
  <c r="D27" i="89"/>
  <c r="C27" i="89"/>
  <c r="N26" i="89"/>
  <c r="M26" i="89"/>
  <c r="N25" i="89"/>
  <c r="M25" i="89"/>
  <c r="N24" i="89"/>
  <c r="M24" i="89"/>
  <c r="N23" i="89"/>
  <c r="M23" i="89"/>
  <c r="N22" i="89"/>
  <c r="M22" i="89"/>
  <c r="N17" i="89"/>
  <c r="M17" i="89"/>
  <c r="N16" i="89"/>
  <c r="M16" i="89"/>
  <c r="N14" i="89"/>
  <c r="M14" i="89"/>
  <c r="N13" i="89"/>
  <c r="M13" i="89"/>
  <c r="L9" i="89"/>
  <c r="L15" i="89" s="1"/>
  <c r="L18" i="89" s="1"/>
  <c r="K9" i="89"/>
  <c r="K15" i="89" s="1"/>
  <c r="K18" i="89" s="1"/>
  <c r="J9" i="89"/>
  <c r="J15" i="89" s="1"/>
  <c r="J18" i="89" s="1"/>
  <c r="I9" i="89"/>
  <c r="I15" i="89" s="1"/>
  <c r="I18" i="89" s="1"/>
  <c r="H9" i="89"/>
  <c r="H15" i="89" s="1"/>
  <c r="G9" i="89"/>
  <c r="G15" i="89" s="1"/>
  <c r="G18" i="89" s="1"/>
  <c r="F9" i="89"/>
  <c r="F15" i="89" s="1"/>
  <c r="F18" i="89" s="1"/>
  <c r="E9" i="89"/>
  <c r="E15" i="89" s="1"/>
  <c r="E18" i="89" s="1"/>
  <c r="D9" i="89"/>
  <c r="D15" i="89" s="1"/>
  <c r="D18" i="89" s="1"/>
  <c r="C9" i="89"/>
  <c r="C15" i="89" s="1"/>
  <c r="C18" i="89" s="1"/>
  <c r="N8" i="89"/>
  <c r="M8" i="89"/>
  <c r="N7" i="89"/>
  <c r="M7" i="89"/>
  <c r="N6" i="89"/>
  <c r="M6" i="89"/>
  <c r="N5" i="89"/>
  <c r="M5" i="89"/>
  <c r="N41" i="88"/>
  <c r="M41" i="88"/>
  <c r="N40" i="88"/>
  <c r="M40" i="88"/>
  <c r="N39" i="88"/>
  <c r="M39" i="88"/>
  <c r="L38" i="88"/>
  <c r="L42" i="88" s="1"/>
  <c r="K38" i="88"/>
  <c r="K42" i="88" s="1"/>
  <c r="J38" i="88"/>
  <c r="J42" i="88" s="1"/>
  <c r="I38" i="88"/>
  <c r="I42" i="88" s="1"/>
  <c r="H38" i="88"/>
  <c r="H42" i="88" s="1"/>
  <c r="G38" i="88"/>
  <c r="G42" i="88" s="1"/>
  <c r="F38" i="88"/>
  <c r="F42" i="88" s="1"/>
  <c r="E38" i="88"/>
  <c r="E42" i="88" s="1"/>
  <c r="D38" i="88"/>
  <c r="D42" i="88" s="1"/>
  <c r="C38" i="88"/>
  <c r="C42" i="88" s="1"/>
  <c r="N37" i="88"/>
  <c r="M37" i="88"/>
  <c r="N36" i="88"/>
  <c r="M36" i="88"/>
  <c r="N35" i="88"/>
  <c r="M35" i="88"/>
  <c r="N34" i="88"/>
  <c r="M34" i="88"/>
  <c r="N33" i="88"/>
  <c r="M33" i="88"/>
  <c r="N32" i="88"/>
  <c r="M32" i="88"/>
  <c r="N31" i="88"/>
  <c r="M31" i="88"/>
  <c r="M38" i="88" s="1"/>
  <c r="M42" i="88" s="1"/>
  <c r="L27" i="88"/>
  <c r="K27" i="88"/>
  <c r="J27" i="88"/>
  <c r="I27" i="88"/>
  <c r="H27" i="88"/>
  <c r="G27" i="88"/>
  <c r="F27" i="88"/>
  <c r="E27" i="88"/>
  <c r="D27" i="88"/>
  <c r="C27" i="88"/>
  <c r="N26" i="88"/>
  <c r="M26" i="88"/>
  <c r="N25" i="88"/>
  <c r="M25" i="88"/>
  <c r="N24" i="88"/>
  <c r="M24" i="88"/>
  <c r="N23" i="88"/>
  <c r="M23" i="88"/>
  <c r="N22" i="88"/>
  <c r="M22" i="88"/>
  <c r="N17" i="88"/>
  <c r="M17" i="88"/>
  <c r="N16" i="88"/>
  <c r="M16" i="88"/>
  <c r="N14" i="88"/>
  <c r="M14" i="88"/>
  <c r="N13" i="88"/>
  <c r="M13" i="88"/>
  <c r="L9" i="88"/>
  <c r="L15" i="88" s="1"/>
  <c r="L18" i="88" s="1"/>
  <c r="K9" i="88"/>
  <c r="K15" i="88" s="1"/>
  <c r="K18" i="88" s="1"/>
  <c r="J9" i="88"/>
  <c r="J15" i="88" s="1"/>
  <c r="J18" i="88" s="1"/>
  <c r="I9" i="88"/>
  <c r="I15" i="88" s="1"/>
  <c r="I18" i="88" s="1"/>
  <c r="H9" i="88"/>
  <c r="H15" i="88" s="1"/>
  <c r="G9" i="88"/>
  <c r="G15" i="88" s="1"/>
  <c r="G18" i="88" s="1"/>
  <c r="F9" i="88"/>
  <c r="F15" i="88" s="1"/>
  <c r="F18" i="88" s="1"/>
  <c r="E9" i="88"/>
  <c r="E15" i="88" s="1"/>
  <c r="E18" i="88" s="1"/>
  <c r="D9" i="88"/>
  <c r="D15" i="88" s="1"/>
  <c r="D18" i="88" s="1"/>
  <c r="C9" i="88"/>
  <c r="C15" i="88" s="1"/>
  <c r="N8" i="88"/>
  <c r="M8" i="88"/>
  <c r="N7" i="88"/>
  <c r="M7" i="88"/>
  <c r="N6" i="88"/>
  <c r="M6" i="88"/>
  <c r="N5" i="88"/>
  <c r="M5" i="88"/>
  <c r="N41" i="87"/>
  <c r="M41" i="87"/>
  <c r="N40" i="87"/>
  <c r="M40" i="87"/>
  <c r="N39" i="87"/>
  <c r="M39" i="87"/>
  <c r="L38" i="87"/>
  <c r="L42" i="87" s="1"/>
  <c r="K38" i="87"/>
  <c r="K42" i="87" s="1"/>
  <c r="J38" i="87"/>
  <c r="J42" i="87" s="1"/>
  <c r="I38" i="87"/>
  <c r="I42" i="87" s="1"/>
  <c r="H38" i="87"/>
  <c r="H42" i="87" s="1"/>
  <c r="G38" i="87"/>
  <c r="G42" i="87" s="1"/>
  <c r="F38" i="87"/>
  <c r="F42" i="87" s="1"/>
  <c r="E38" i="87"/>
  <c r="E42" i="87" s="1"/>
  <c r="D38" i="87"/>
  <c r="D42" i="87" s="1"/>
  <c r="C38" i="87"/>
  <c r="C42" i="87" s="1"/>
  <c r="N37" i="87"/>
  <c r="M37" i="87"/>
  <c r="N36" i="87"/>
  <c r="M36" i="87"/>
  <c r="N35" i="87"/>
  <c r="M35" i="87"/>
  <c r="N34" i="87"/>
  <c r="M34" i="87"/>
  <c r="N33" i="87"/>
  <c r="M33" i="87"/>
  <c r="N32" i="87"/>
  <c r="M32" i="87"/>
  <c r="N31" i="87"/>
  <c r="M31" i="87"/>
  <c r="M38" i="87" s="1"/>
  <c r="M42" i="87" s="1"/>
  <c r="L27" i="87"/>
  <c r="K27" i="87"/>
  <c r="J27" i="87"/>
  <c r="I27" i="87"/>
  <c r="H27" i="87"/>
  <c r="G27" i="87"/>
  <c r="F27" i="87"/>
  <c r="E27" i="87"/>
  <c r="D27" i="87"/>
  <c r="C27" i="87"/>
  <c r="N26" i="87"/>
  <c r="M26" i="87"/>
  <c r="N25" i="87"/>
  <c r="M25" i="87"/>
  <c r="N24" i="87"/>
  <c r="M24" i="87"/>
  <c r="N23" i="87"/>
  <c r="M23" i="87"/>
  <c r="N22" i="87"/>
  <c r="M22" i="87"/>
  <c r="N17" i="87"/>
  <c r="M17" i="87"/>
  <c r="N16" i="87"/>
  <c r="M16" i="87"/>
  <c r="N14" i="87"/>
  <c r="M14" i="87"/>
  <c r="N13" i="87"/>
  <c r="M13" i="87"/>
  <c r="L9" i="87"/>
  <c r="L15" i="87" s="1"/>
  <c r="L18" i="87" s="1"/>
  <c r="K9" i="87"/>
  <c r="K15" i="87" s="1"/>
  <c r="K18" i="87" s="1"/>
  <c r="J9" i="87"/>
  <c r="J15" i="87" s="1"/>
  <c r="J18" i="87" s="1"/>
  <c r="I9" i="87"/>
  <c r="I15" i="87" s="1"/>
  <c r="I18" i="87" s="1"/>
  <c r="H9" i="87"/>
  <c r="H15" i="87" s="1"/>
  <c r="G9" i="87"/>
  <c r="G15" i="87" s="1"/>
  <c r="G18" i="87" s="1"/>
  <c r="F9" i="87"/>
  <c r="F15" i="87" s="1"/>
  <c r="F18" i="87" s="1"/>
  <c r="E9" i="87"/>
  <c r="E15" i="87" s="1"/>
  <c r="E18" i="87" s="1"/>
  <c r="D9" i="87"/>
  <c r="D15" i="87" s="1"/>
  <c r="D18" i="87" s="1"/>
  <c r="C9" i="87"/>
  <c r="C15" i="87" s="1"/>
  <c r="N8" i="87"/>
  <c r="M8" i="87"/>
  <c r="N7" i="87"/>
  <c r="M7" i="87"/>
  <c r="N6" i="87"/>
  <c r="M6" i="87"/>
  <c r="N5" i="87"/>
  <c r="M5" i="87"/>
  <c r="N41" i="86"/>
  <c r="M41" i="86"/>
  <c r="N40" i="86"/>
  <c r="M40" i="86"/>
  <c r="N39" i="86"/>
  <c r="M39" i="86"/>
  <c r="L38" i="86"/>
  <c r="L42" i="86" s="1"/>
  <c r="K38" i="86"/>
  <c r="K42" i="86" s="1"/>
  <c r="J38" i="86"/>
  <c r="J42" i="86" s="1"/>
  <c r="I38" i="86"/>
  <c r="I42" i="86" s="1"/>
  <c r="H38" i="86"/>
  <c r="H42" i="86" s="1"/>
  <c r="G38" i="86"/>
  <c r="G42" i="86" s="1"/>
  <c r="F38" i="86"/>
  <c r="F42" i="86" s="1"/>
  <c r="E38" i="86"/>
  <c r="E42" i="86" s="1"/>
  <c r="D38" i="86"/>
  <c r="D42" i="86" s="1"/>
  <c r="C38" i="86"/>
  <c r="C42" i="86" s="1"/>
  <c r="N37" i="86"/>
  <c r="M37" i="86"/>
  <c r="N36" i="86"/>
  <c r="M36" i="86"/>
  <c r="N35" i="86"/>
  <c r="M35" i="86"/>
  <c r="N34" i="86"/>
  <c r="M34" i="86"/>
  <c r="N33" i="86"/>
  <c r="M33" i="86"/>
  <c r="N32" i="86"/>
  <c r="M32" i="86"/>
  <c r="N31" i="86"/>
  <c r="M31" i="86"/>
  <c r="M38" i="86" s="1"/>
  <c r="M42" i="86" s="1"/>
  <c r="L27" i="86"/>
  <c r="K27" i="86"/>
  <c r="J27" i="86"/>
  <c r="I27" i="86"/>
  <c r="H27" i="86"/>
  <c r="G27" i="86"/>
  <c r="F27" i="86"/>
  <c r="E27" i="86"/>
  <c r="D27" i="86"/>
  <c r="C27" i="86"/>
  <c r="N26" i="86"/>
  <c r="M26" i="86"/>
  <c r="N25" i="86"/>
  <c r="M25" i="86"/>
  <c r="N24" i="86"/>
  <c r="M24" i="86"/>
  <c r="N23" i="86"/>
  <c r="M23" i="86"/>
  <c r="N22" i="86"/>
  <c r="M22" i="86"/>
  <c r="N17" i="86"/>
  <c r="M17" i="86"/>
  <c r="N16" i="86"/>
  <c r="M16" i="86"/>
  <c r="N14" i="86"/>
  <c r="M14" i="86"/>
  <c r="N13" i="86"/>
  <c r="M13" i="86"/>
  <c r="L9" i="86"/>
  <c r="L15" i="86" s="1"/>
  <c r="L18" i="86" s="1"/>
  <c r="K9" i="86"/>
  <c r="K15" i="86" s="1"/>
  <c r="K18" i="86" s="1"/>
  <c r="J9" i="86"/>
  <c r="J15" i="86" s="1"/>
  <c r="J18" i="86" s="1"/>
  <c r="I9" i="86"/>
  <c r="I15" i="86" s="1"/>
  <c r="I18" i="86" s="1"/>
  <c r="H9" i="86"/>
  <c r="H15" i="86" s="1"/>
  <c r="G9" i="86"/>
  <c r="G15" i="86" s="1"/>
  <c r="G18" i="86" s="1"/>
  <c r="F9" i="86"/>
  <c r="F15" i="86" s="1"/>
  <c r="F18" i="86" s="1"/>
  <c r="E9" i="86"/>
  <c r="E15" i="86" s="1"/>
  <c r="E18" i="86" s="1"/>
  <c r="D9" i="86"/>
  <c r="D15" i="86" s="1"/>
  <c r="D18" i="86" s="1"/>
  <c r="C9" i="86"/>
  <c r="C15" i="86" s="1"/>
  <c r="N8" i="86"/>
  <c r="M8" i="86"/>
  <c r="N7" i="86"/>
  <c r="M7" i="86"/>
  <c r="N6" i="86"/>
  <c r="M6" i="86"/>
  <c r="N5" i="86"/>
  <c r="M5" i="86"/>
  <c r="N41" i="85"/>
  <c r="M41" i="85"/>
  <c r="N40" i="85"/>
  <c r="M40" i="85"/>
  <c r="N39" i="85"/>
  <c r="M39" i="85"/>
  <c r="L38" i="85"/>
  <c r="L42" i="85" s="1"/>
  <c r="K38" i="85"/>
  <c r="K42" i="85" s="1"/>
  <c r="J38" i="85"/>
  <c r="J42" i="85" s="1"/>
  <c r="I38" i="85"/>
  <c r="I42" i="85" s="1"/>
  <c r="H38" i="85"/>
  <c r="H42" i="85" s="1"/>
  <c r="G38" i="85"/>
  <c r="G42" i="85" s="1"/>
  <c r="F38" i="85"/>
  <c r="F42" i="85" s="1"/>
  <c r="E38" i="85"/>
  <c r="E42" i="85" s="1"/>
  <c r="D38" i="85"/>
  <c r="D42" i="85" s="1"/>
  <c r="C38" i="85"/>
  <c r="C42" i="85" s="1"/>
  <c r="N37" i="85"/>
  <c r="M37" i="85"/>
  <c r="N36" i="85"/>
  <c r="M36" i="85"/>
  <c r="N35" i="85"/>
  <c r="M35" i="85"/>
  <c r="N34" i="85"/>
  <c r="M34" i="85"/>
  <c r="N33" i="85"/>
  <c r="M33" i="85"/>
  <c r="N32" i="85"/>
  <c r="M32" i="85"/>
  <c r="N31" i="85"/>
  <c r="M31" i="85"/>
  <c r="M38" i="85" s="1"/>
  <c r="M42" i="85" s="1"/>
  <c r="L27" i="85"/>
  <c r="K27" i="85"/>
  <c r="J27" i="85"/>
  <c r="I27" i="85"/>
  <c r="H27" i="85"/>
  <c r="G27" i="85"/>
  <c r="F27" i="85"/>
  <c r="E27" i="85"/>
  <c r="D27" i="85"/>
  <c r="C27" i="85"/>
  <c r="N26" i="85"/>
  <c r="M26" i="85"/>
  <c r="N25" i="85"/>
  <c r="M25" i="85"/>
  <c r="N24" i="85"/>
  <c r="M24" i="85"/>
  <c r="N23" i="85"/>
  <c r="M23" i="85"/>
  <c r="N22" i="85"/>
  <c r="M22" i="85"/>
  <c r="N17" i="85"/>
  <c r="M17" i="85"/>
  <c r="N16" i="85"/>
  <c r="M16" i="85"/>
  <c r="N14" i="85"/>
  <c r="M14" i="85"/>
  <c r="N13" i="85"/>
  <c r="M13" i="85"/>
  <c r="L9" i="85"/>
  <c r="L15" i="85" s="1"/>
  <c r="L18" i="85" s="1"/>
  <c r="K9" i="85"/>
  <c r="K15" i="85" s="1"/>
  <c r="K18" i="85" s="1"/>
  <c r="J9" i="85"/>
  <c r="J15" i="85" s="1"/>
  <c r="J18" i="85" s="1"/>
  <c r="I9" i="85"/>
  <c r="I15" i="85" s="1"/>
  <c r="I18" i="85" s="1"/>
  <c r="H9" i="85"/>
  <c r="H15" i="85" s="1"/>
  <c r="G9" i="85"/>
  <c r="G15" i="85" s="1"/>
  <c r="G18" i="85" s="1"/>
  <c r="F9" i="85"/>
  <c r="F15" i="85" s="1"/>
  <c r="F18" i="85" s="1"/>
  <c r="E9" i="85"/>
  <c r="E15" i="85" s="1"/>
  <c r="E18" i="85" s="1"/>
  <c r="D9" i="85"/>
  <c r="D15" i="85" s="1"/>
  <c r="D18" i="85" s="1"/>
  <c r="C9" i="85"/>
  <c r="C15" i="85" s="1"/>
  <c r="N8" i="85"/>
  <c r="M8" i="85"/>
  <c r="N7" i="85"/>
  <c r="M7" i="85"/>
  <c r="N6" i="85"/>
  <c r="M6" i="85"/>
  <c r="N5" i="85"/>
  <c r="M5" i="85"/>
  <c r="C15" i="63"/>
  <c r="D15" i="63"/>
  <c r="E15" i="63"/>
  <c r="F15" i="63"/>
  <c r="G15" i="63"/>
  <c r="H15" i="63"/>
  <c r="I15" i="63"/>
  <c r="J15" i="63"/>
  <c r="K15" i="63"/>
  <c r="B15" i="63"/>
  <c r="FL24" i="74"/>
  <c r="EW24" i="74"/>
  <c r="EV24" i="74"/>
  <c r="EU24" i="74"/>
  <c r="ET24" i="74"/>
  <c r="ES24" i="74"/>
  <c r="ER24" i="74"/>
  <c r="EQ24" i="74"/>
  <c r="EP24" i="74"/>
  <c r="EO24" i="74"/>
  <c r="EN24" i="74"/>
  <c r="EJ24" i="74"/>
  <c r="EI24" i="74"/>
  <c r="EH24" i="74"/>
  <c r="EG24" i="74"/>
  <c r="EF24" i="74"/>
  <c r="EE24" i="74"/>
  <c r="ED24" i="74"/>
  <c r="EC24" i="74"/>
  <c r="EB24" i="74"/>
  <c r="EA24" i="74"/>
  <c r="DW24" i="74"/>
  <c r="DV24" i="74"/>
  <c r="DU24" i="74"/>
  <c r="DT24" i="74"/>
  <c r="DS24" i="74"/>
  <c r="DR24" i="74"/>
  <c r="DQ24" i="74"/>
  <c r="DP24" i="74"/>
  <c r="DO24" i="74"/>
  <c r="DN24" i="74"/>
  <c r="CL24" i="74"/>
  <c r="G24" i="74"/>
  <c r="D5" i="71"/>
  <c r="E5" i="71"/>
  <c r="F5" i="71"/>
  <c r="G5" i="71"/>
  <c r="H5" i="71"/>
  <c r="I5" i="71"/>
  <c r="J5" i="71"/>
  <c r="K5" i="71"/>
  <c r="L5" i="71"/>
  <c r="C5" i="71"/>
  <c r="D26" i="64"/>
  <c r="D25" i="64"/>
  <c r="N9" i="87" l="1"/>
  <c r="N38" i="86"/>
  <c r="N42" i="86" s="1"/>
  <c r="M15" i="89"/>
  <c r="M15" i="90"/>
  <c r="N38" i="90"/>
  <c r="N42" i="90" s="1"/>
  <c r="M15" i="86"/>
  <c r="M18" i="86" s="1"/>
  <c r="N38" i="89"/>
  <c r="N42" i="89" s="1"/>
  <c r="N9" i="91"/>
  <c r="N38" i="91"/>
  <c r="N42" i="91" s="1"/>
  <c r="M15" i="87"/>
  <c r="M18" i="87" s="1"/>
  <c r="N9" i="90"/>
  <c r="M27" i="88"/>
  <c r="M9" i="89"/>
  <c r="M27" i="89"/>
  <c r="M27" i="91"/>
  <c r="M27" i="87"/>
  <c r="M9" i="85"/>
  <c r="M9" i="90"/>
  <c r="M27" i="85"/>
  <c r="M27" i="86"/>
  <c r="M9" i="88"/>
  <c r="M9" i="86"/>
  <c r="N9" i="85"/>
  <c r="N38" i="85"/>
  <c r="N42" i="85" s="1"/>
  <c r="N9" i="86"/>
  <c r="N27" i="86"/>
  <c r="O23" i="86" s="1"/>
  <c r="N38" i="87"/>
  <c r="N42" i="87" s="1"/>
  <c r="N9" i="88"/>
  <c r="N38" i="88"/>
  <c r="N42" i="88" s="1"/>
  <c r="N9" i="89"/>
  <c r="M18" i="90"/>
  <c r="M27" i="90"/>
  <c r="M9" i="91"/>
  <c r="M9" i="87"/>
  <c r="M15" i="91"/>
  <c r="M18" i="91" s="1"/>
  <c r="N15" i="91"/>
  <c r="N18" i="91" s="1"/>
  <c r="C18" i="91"/>
  <c r="N27" i="91"/>
  <c r="H18" i="91"/>
  <c r="N15" i="90"/>
  <c r="N18" i="90" s="1"/>
  <c r="C18" i="90"/>
  <c r="N27" i="90"/>
  <c r="O23" i="90" s="1"/>
  <c r="H18" i="90"/>
  <c r="N15" i="89"/>
  <c r="N18" i="89" s="1"/>
  <c r="M18" i="89"/>
  <c r="N27" i="89"/>
  <c r="O23" i="89" s="1"/>
  <c r="H18" i="89"/>
  <c r="N15" i="88"/>
  <c r="N18" i="88" s="1"/>
  <c r="M15" i="88"/>
  <c r="M18" i="88" s="1"/>
  <c r="C18" i="88"/>
  <c r="N27" i="88"/>
  <c r="H18" i="88"/>
  <c r="N15" i="87"/>
  <c r="N18" i="87" s="1"/>
  <c r="C18" i="87"/>
  <c r="N27" i="87"/>
  <c r="O23" i="87" s="1"/>
  <c r="H18" i="87"/>
  <c r="N15" i="86"/>
  <c r="N18" i="86" s="1"/>
  <c r="O26" i="86"/>
  <c r="O24" i="86"/>
  <c r="O27" i="86"/>
  <c r="O22" i="86"/>
  <c r="C18" i="86"/>
  <c r="H18" i="86"/>
  <c r="O25" i="86"/>
  <c r="N15" i="85"/>
  <c r="N18" i="85" s="1"/>
  <c r="M15" i="85"/>
  <c r="M18" i="85" s="1"/>
  <c r="C18" i="85"/>
  <c r="N27" i="85"/>
  <c r="H18" i="85"/>
  <c r="L14" i="63"/>
  <c r="C67" i="63" s="1"/>
  <c r="L15" i="63"/>
  <c r="C68" i="63" s="1"/>
  <c r="CZ24" i="74"/>
  <c r="DX24" i="74"/>
  <c r="EX24" i="74"/>
  <c r="EK24" i="74"/>
  <c r="D39" i="73"/>
  <c r="D39" i="76" s="1"/>
  <c r="E39" i="73"/>
  <c r="E39" i="76" s="1"/>
  <c r="F39" i="73"/>
  <c r="F39" i="76" s="1"/>
  <c r="G39" i="73"/>
  <c r="G39" i="76" s="1"/>
  <c r="H39" i="73"/>
  <c r="H39" i="76" s="1"/>
  <c r="I39" i="73"/>
  <c r="I39" i="76" s="1"/>
  <c r="J39" i="73"/>
  <c r="J39" i="76" s="1"/>
  <c r="K39" i="73"/>
  <c r="K39" i="76" s="1"/>
  <c r="L39" i="73"/>
  <c r="L39" i="76" s="1"/>
  <c r="C39" i="73"/>
  <c r="C39" i="76" s="1"/>
  <c r="C6" i="76"/>
  <c r="DM24" i="74" l="1"/>
  <c r="DZ24" i="74" s="1"/>
  <c r="EM24" i="74" s="1"/>
  <c r="FA24" i="74" s="1"/>
  <c r="DJ24" i="74"/>
  <c r="DA24" i="74"/>
  <c r="DC24" i="74"/>
  <c r="DG24" i="74"/>
  <c r="DB24" i="74"/>
  <c r="DD24" i="74"/>
  <c r="DE24" i="74"/>
  <c r="DF24" i="74"/>
  <c r="DH24" i="74"/>
  <c r="DI24" i="74"/>
  <c r="O25" i="87"/>
  <c r="O24" i="91"/>
  <c r="O27" i="91"/>
  <c r="O26" i="91"/>
  <c r="O22" i="91"/>
  <c r="O25" i="91"/>
  <c r="O23" i="91"/>
  <c r="O27" i="90"/>
  <c r="O25" i="90"/>
  <c r="O26" i="90"/>
  <c r="O22" i="90"/>
  <c r="O24" i="90"/>
  <c r="O24" i="89"/>
  <c r="O27" i="89"/>
  <c r="O26" i="89"/>
  <c r="O22" i="89"/>
  <c r="O25" i="89"/>
  <c r="O27" i="88"/>
  <c r="O25" i="88"/>
  <c r="O26" i="88"/>
  <c r="O22" i="88"/>
  <c r="O24" i="88"/>
  <c r="O23" i="88"/>
  <c r="O24" i="87"/>
  <c r="O27" i="87"/>
  <c r="O26" i="87"/>
  <c r="O22" i="87"/>
  <c r="O27" i="85"/>
  <c r="O25" i="85"/>
  <c r="O26" i="85"/>
  <c r="O22" i="85"/>
  <c r="O23" i="85"/>
  <c r="O24" i="85"/>
  <c r="FL51" i="74" l="1"/>
  <c r="EW51" i="74"/>
  <c r="EV51" i="74"/>
  <c r="EU51" i="74"/>
  <c r="ET51" i="74"/>
  <c r="ES51" i="74"/>
  <c r="ER51" i="74"/>
  <c r="EQ51" i="74"/>
  <c r="EP51" i="74"/>
  <c r="EO51" i="74"/>
  <c r="EN51" i="74"/>
  <c r="EJ51" i="74"/>
  <c r="EI51" i="74"/>
  <c r="EH51" i="74"/>
  <c r="EG51" i="74"/>
  <c r="EF51" i="74"/>
  <c r="EE51" i="74"/>
  <c r="ED51" i="74"/>
  <c r="EC51" i="74"/>
  <c r="EB51" i="74"/>
  <c r="EA51" i="74"/>
  <c r="DW51" i="74"/>
  <c r="DV51" i="74"/>
  <c r="DU51" i="74"/>
  <c r="DT51" i="74"/>
  <c r="DS51" i="74"/>
  <c r="DR51" i="74"/>
  <c r="DQ51" i="74"/>
  <c r="DP51" i="74"/>
  <c r="DO51" i="74"/>
  <c r="DN51" i="74"/>
  <c r="CL51" i="74"/>
  <c r="CZ51" i="74" s="1"/>
  <c r="DM51" i="74" s="1"/>
  <c r="DZ51" i="74" s="1"/>
  <c r="EM51" i="74" s="1"/>
  <c r="FA51" i="74" s="1"/>
  <c r="G51" i="74"/>
  <c r="D51" i="74"/>
  <c r="AY51" i="74" s="1"/>
  <c r="CT51" i="74" s="1"/>
  <c r="DH51" i="74" s="1"/>
  <c r="EK51" i="74" l="1"/>
  <c r="AV51" i="74"/>
  <c r="CQ51" i="74" s="1"/>
  <c r="DE51" i="74" s="1"/>
  <c r="AZ51" i="74"/>
  <c r="CU51" i="74" s="1"/>
  <c r="DI51" i="74" s="1"/>
  <c r="DX51" i="74"/>
  <c r="EX51" i="74"/>
  <c r="AR51" i="74"/>
  <c r="CM51" i="74" s="1"/>
  <c r="DA51" i="74" s="1"/>
  <c r="AS51" i="74"/>
  <c r="CN51" i="74" s="1"/>
  <c r="DB51" i="74" s="1"/>
  <c r="AW51" i="74"/>
  <c r="CR51" i="74" s="1"/>
  <c r="DF51" i="74" s="1"/>
  <c r="BA51" i="74"/>
  <c r="CV51" i="74" s="1"/>
  <c r="DJ51" i="74" s="1"/>
  <c r="AT51" i="74"/>
  <c r="CO51" i="74" s="1"/>
  <c r="DC51" i="74" s="1"/>
  <c r="AX51" i="74"/>
  <c r="CS51" i="74" s="1"/>
  <c r="DG51" i="74" s="1"/>
  <c r="AU51" i="74"/>
  <c r="CP51" i="74" s="1"/>
  <c r="DD51" i="74" s="1"/>
  <c r="DK51" i="74" l="1"/>
  <c r="CW51" i="74"/>
  <c r="C51" i="74" s="1"/>
  <c r="F51" i="74" s="1"/>
  <c r="D6" i="82" l="1"/>
  <c r="D6" i="84" s="1"/>
  <c r="E6" i="82"/>
  <c r="E6" i="84" s="1"/>
  <c r="F6" i="82"/>
  <c r="F6" i="84" s="1"/>
  <c r="G6" i="82"/>
  <c r="G6" i="84" s="1"/>
  <c r="H6" i="82"/>
  <c r="H6" i="84" s="1"/>
  <c r="I6" i="82"/>
  <c r="I6" i="84" s="1"/>
  <c r="J6" i="82"/>
  <c r="J6" i="84" s="1"/>
  <c r="K6" i="82"/>
  <c r="K6" i="84" s="1"/>
  <c r="L6" i="82"/>
  <c r="L6" i="84" s="1"/>
  <c r="C6" i="82"/>
  <c r="C6" i="84" s="1"/>
  <c r="M25" i="84"/>
  <c r="M23" i="84"/>
  <c r="M17" i="84"/>
  <c r="N17" i="84"/>
  <c r="M16" i="84"/>
  <c r="N16" i="84"/>
  <c r="M13" i="84"/>
  <c r="N13" i="84"/>
  <c r="M8" i="84"/>
  <c r="M7" i="84"/>
  <c r="M25" i="83"/>
  <c r="M23" i="83"/>
  <c r="L17" i="83"/>
  <c r="K17" i="83"/>
  <c r="J17" i="83"/>
  <c r="I17" i="83"/>
  <c r="H17" i="83"/>
  <c r="G17" i="83"/>
  <c r="F17" i="83"/>
  <c r="E17" i="83"/>
  <c r="D17" i="83"/>
  <c r="C17" i="83"/>
  <c r="L16" i="83"/>
  <c r="K16" i="83"/>
  <c r="J16" i="83"/>
  <c r="I16" i="83"/>
  <c r="H16" i="83"/>
  <c r="G16" i="83"/>
  <c r="F16" i="83"/>
  <c r="E16" i="83"/>
  <c r="D16" i="83"/>
  <c r="C16" i="83"/>
  <c r="L14" i="83"/>
  <c r="K14" i="83"/>
  <c r="J14" i="83"/>
  <c r="I14" i="83"/>
  <c r="H14" i="83"/>
  <c r="G14" i="83"/>
  <c r="F14" i="83"/>
  <c r="E14" i="83"/>
  <c r="D14" i="83"/>
  <c r="C14" i="83"/>
  <c r="L13" i="83"/>
  <c r="K13" i="83"/>
  <c r="J13" i="83"/>
  <c r="I13" i="83"/>
  <c r="H13" i="83"/>
  <c r="G13" i="83"/>
  <c r="F13" i="83"/>
  <c r="E13" i="83"/>
  <c r="D13" i="83"/>
  <c r="C13" i="83"/>
  <c r="M7" i="83"/>
  <c r="M5" i="83"/>
  <c r="M9" i="83" s="1"/>
  <c r="M17" i="82"/>
  <c r="M16" i="82"/>
  <c r="M14" i="82"/>
  <c r="M13" i="82"/>
  <c r="M13" i="83" l="1"/>
  <c r="M16" i="83"/>
  <c r="N13" i="83"/>
  <c r="N16" i="83"/>
  <c r="N14" i="83"/>
  <c r="N17" i="83"/>
  <c r="M17" i="83"/>
  <c r="M6" i="82"/>
  <c r="I6" i="83"/>
  <c r="F6" i="83"/>
  <c r="J6" i="83"/>
  <c r="C6" i="83"/>
  <c r="G6" i="83"/>
  <c r="K6" i="83"/>
  <c r="E6" i="83"/>
  <c r="D6" i="83"/>
  <c r="H6" i="83"/>
  <c r="L6" i="83"/>
  <c r="M14" i="83"/>
  <c r="N14" i="84"/>
  <c r="M14" i="84"/>
  <c r="M6" i="84" l="1"/>
  <c r="N6" i="83"/>
  <c r="N6" i="84"/>
  <c r="M6" i="83"/>
  <c r="AR56" i="74" l="1"/>
  <c r="M16" i="81" l="1"/>
  <c r="M32" i="61" s="1"/>
  <c r="M32" i="94" s="1"/>
  <c r="L16" i="81"/>
  <c r="L32" i="61" s="1"/>
  <c r="L32" i="94" s="1"/>
  <c r="K16" i="81"/>
  <c r="K32" i="61" s="1"/>
  <c r="J16" i="81"/>
  <c r="J32" i="61" s="1"/>
  <c r="J32" i="94" s="1"/>
  <c r="I16" i="81"/>
  <c r="I32" i="61" s="1"/>
  <c r="I32" i="94" s="1"/>
  <c r="H16" i="81"/>
  <c r="H32" i="61" s="1"/>
  <c r="H32" i="94" s="1"/>
  <c r="G16" i="81"/>
  <c r="G32" i="61" s="1"/>
  <c r="G32" i="94" s="1"/>
  <c r="F16" i="81"/>
  <c r="F32" i="61" s="1"/>
  <c r="F32" i="94" s="1"/>
  <c r="E16" i="81"/>
  <c r="E32" i="61" s="1"/>
  <c r="E32" i="94" s="1"/>
  <c r="D16" i="81"/>
  <c r="D32" i="61" s="1"/>
  <c r="D32" i="94" s="1"/>
  <c r="C16" i="81"/>
  <c r="C32" i="61" s="1"/>
  <c r="AP30" i="80"/>
  <c r="AO30" i="80"/>
  <c r="AN30" i="80"/>
  <c r="AM30" i="80"/>
  <c r="AL30" i="80"/>
  <c r="AK30" i="80"/>
  <c r="AJ30" i="80"/>
  <c r="AI30" i="80"/>
  <c r="AH30" i="80"/>
  <c r="AG30" i="80"/>
  <c r="AP28" i="80"/>
  <c r="AP39" i="80" s="1"/>
  <c r="AO28" i="80"/>
  <c r="AO39" i="80" s="1"/>
  <c r="AN28" i="80"/>
  <c r="AN39" i="80" s="1"/>
  <c r="AM28" i="80"/>
  <c r="AM39" i="80" s="1"/>
  <c r="AL28" i="80"/>
  <c r="AL37" i="80" s="1"/>
  <c r="AK28" i="80"/>
  <c r="AK38" i="80" s="1"/>
  <c r="AJ28" i="80"/>
  <c r="AJ39" i="80" s="1"/>
  <c r="AI28" i="80"/>
  <c r="AI39" i="80" s="1"/>
  <c r="AH28" i="80"/>
  <c r="AH38" i="80" s="1"/>
  <c r="AG28" i="80"/>
  <c r="AG39" i="80" s="1"/>
  <c r="AQ39" i="80" s="1"/>
  <c r="AF28" i="80"/>
  <c r="M14" i="80"/>
  <c r="M31" i="61" s="1"/>
  <c r="M31" i="94" s="1"/>
  <c r="L14" i="80"/>
  <c r="L31" i="61" s="1"/>
  <c r="L31" i="94" s="1"/>
  <c r="K14" i="80"/>
  <c r="K31" i="61" s="1"/>
  <c r="J14" i="80"/>
  <c r="J31" i="61" s="1"/>
  <c r="J31" i="94" s="1"/>
  <c r="I14" i="80"/>
  <c r="I31" i="61" s="1"/>
  <c r="I31" i="94" s="1"/>
  <c r="H14" i="80"/>
  <c r="H31" i="61" s="1"/>
  <c r="H31" i="94" s="1"/>
  <c r="G14" i="80"/>
  <c r="G31" i="61" s="1"/>
  <c r="G31" i="94" s="1"/>
  <c r="F14" i="80"/>
  <c r="F31" i="61" s="1"/>
  <c r="F31" i="94" s="1"/>
  <c r="E14" i="80"/>
  <c r="E31" i="61" s="1"/>
  <c r="E31" i="94" s="1"/>
  <c r="D14" i="80"/>
  <c r="D31" i="61" s="1"/>
  <c r="D31" i="94" s="1"/>
  <c r="C14" i="80"/>
  <c r="C31" i="61" s="1"/>
  <c r="C31" i="94" l="1"/>
  <c r="P31" i="61"/>
  <c r="K31" i="94"/>
  <c r="Q31" i="94" s="1"/>
  <c r="Q31" i="61"/>
  <c r="C32" i="94"/>
  <c r="P32" i="61"/>
  <c r="K32" i="94"/>
  <c r="Q32" i="94" s="1"/>
  <c r="Q32" i="61"/>
  <c r="P14" i="80"/>
  <c r="P16" i="81"/>
  <c r="AG36" i="80"/>
  <c r="AK31" i="80"/>
  <c r="AG32" i="80"/>
  <c r="AO32" i="80"/>
  <c r="AK33" i="80"/>
  <c r="AG34" i="80"/>
  <c r="AO34" i="80"/>
  <c r="AK35" i="80"/>
  <c r="AK36" i="80"/>
  <c r="AG37" i="80"/>
  <c r="AO37" i="80"/>
  <c r="AG38" i="80"/>
  <c r="AO38" i="80"/>
  <c r="AK39" i="80"/>
  <c r="AH31" i="80"/>
  <c r="AP31" i="80"/>
  <c r="AH32" i="80"/>
  <c r="AP32" i="80"/>
  <c r="AL33" i="80"/>
  <c r="AL34" i="80"/>
  <c r="AL35" i="80"/>
  <c r="AH36" i="80"/>
  <c r="AL36" i="80"/>
  <c r="AH37" i="80"/>
  <c r="AP37" i="80"/>
  <c r="AL38" i="80"/>
  <c r="AH39" i="80"/>
  <c r="AL39" i="80"/>
  <c r="AR39" i="80" s="1"/>
  <c r="AI31" i="80"/>
  <c r="AM31" i="80"/>
  <c r="AI32" i="80"/>
  <c r="AM32" i="80"/>
  <c r="AI33" i="80"/>
  <c r="AM33" i="80"/>
  <c r="AI34" i="80"/>
  <c r="AM34" i="80"/>
  <c r="AI35" i="80"/>
  <c r="AM35" i="80"/>
  <c r="AI36" i="80"/>
  <c r="AM36" i="80"/>
  <c r="AI37" i="80"/>
  <c r="AM37" i="80"/>
  <c r="AI38" i="80"/>
  <c r="AM38" i="80"/>
  <c r="AG31" i="80"/>
  <c r="AO31" i="80"/>
  <c r="AK32" i="80"/>
  <c r="AG33" i="80"/>
  <c r="AO33" i="80"/>
  <c r="AK34" i="80"/>
  <c r="AG35" i="80"/>
  <c r="AO35" i="80"/>
  <c r="AO36" i="80"/>
  <c r="AK37" i="80"/>
  <c r="AL31" i="80"/>
  <c r="AL32" i="80"/>
  <c r="AH33" i="80"/>
  <c r="AP33" i="80"/>
  <c r="AH34" i="80"/>
  <c r="AP34" i="80"/>
  <c r="AH35" i="80"/>
  <c r="AP35" i="80"/>
  <c r="AP36" i="80"/>
  <c r="AP38" i="80"/>
  <c r="AJ31" i="80"/>
  <c r="AN31" i="80"/>
  <c r="AJ32" i="80"/>
  <c r="AN32" i="80"/>
  <c r="AJ33" i="80"/>
  <c r="AN33" i="80"/>
  <c r="AJ34" i="80"/>
  <c r="AN34" i="80"/>
  <c r="AJ35" i="80"/>
  <c r="AN35" i="80"/>
  <c r="AJ36" i="80"/>
  <c r="AN36" i="80"/>
  <c r="AJ37" i="80"/>
  <c r="AN37" i="80"/>
  <c r="AJ38" i="80"/>
  <c r="AN38" i="80"/>
  <c r="P32" i="94" l="1"/>
  <c r="P31" i="94"/>
  <c r="AR38" i="80"/>
  <c r="AO40" i="80"/>
  <c r="AR37" i="80"/>
  <c r="AR36" i="80"/>
  <c r="AR33" i="80"/>
  <c r="AH40" i="80"/>
  <c r="AQ32" i="80"/>
  <c r="AQ35" i="80"/>
  <c r="AR31" i="80"/>
  <c r="AL40" i="80"/>
  <c r="AN40" i="80"/>
  <c r="AM40" i="80"/>
  <c r="AQ37" i="80"/>
  <c r="AQ34" i="80"/>
  <c r="AK40" i="80"/>
  <c r="AJ40" i="80"/>
  <c r="AG40" i="80"/>
  <c r="AQ31" i="80"/>
  <c r="AI40" i="80"/>
  <c r="AR35" i="80"/>
  <c r="AQ36" i="80"/>
  <c r="AR32" i="80"/>
  <c r="AQ33" i="80"/>
  <c r="AR34" i="80"/>
  <c r="AP40" i="80"/>
  <c r="AQ38" i="80"/>
  <c r="AR40" i="80" l="1"/>
  <c r="AQ40" i="80"/>
  <c r="D6" i="73" l="1"/>
  <c r="D6" i="76" s="1"/>
  <c r="E6" i="73"/>
  <c r="E6" i="76" s="1"/>
  <c r="F6" i="73"/>
  <c r="F6" i="76" s="1"/>
  <c r="G6" i="73"/>
  <c r="G6" i="76" s="1"/>
  <c r="H6" i="73"/>
  <c r="H6" i="76" s="1"/>
  <c r="I6" i="73"/>
  <c r="I6" i="76" s="1"/>
  <c r="J6" i="73"/>
  <c r="J6" i="76" s="1"/>
  <c r="K6" i="73"/>
  <c r="K6" i="76" s="1"/>
  <c r="L6" i="73"/>
  <c r="L6" i="76" s="1"/>
  <c r="M25" i="76" l="1"/>
  <c r="M23" i="76"/>
  <c r="M17" i="76"/>
  <c r="N17" i="76"/>
  <c r="M16" i="76"/>
  <c r="N16" i="76"/>
  <c r="M8" i="76"/>
  <c r="M7" i="76"/>
  <c r="N41" i="79"/>
  <c r="M41" i="79"/>
  <c r="N40" i="79"/>
  <c r="M40" i="79"/>
  <c r="N39" i="79"/>
  <c r="M39" i="79"/>
  <c r="L38" i="79"/>
  <c r="L42" i="79" s="1"/>
  <c r="K38" i="79"/>
  <c r="K42" i="79" s="1"/>
  <c r="J38" i="79"/>
  <c r="J42" i="79" s="1"/>
  <c r="I38" i="79"/>
  <c r="I42" i="79" s="1"/>
  <c r="H38" i="79"/>
  <c r="H42" i="79" s="1"/>
  <c r="G38" i="79"/>
  <c r="G42" i="79" s="1"/>
  <c r="F38" i="79"/>
  <c r="F42" i="79" s="1"/>
  <c r="E38" i="79"/>
  <c r="E42" i="79" s="1"/>
  <c r="D38" i="79"/>
  <c r="D42" i="79" s="1"/>
  <c r="C38" i="79"/>
  <c r="C42" i="79" s="1"/>
  <c r="N37" i="79"/>
  <c r="M37" i="79"/>
  <c r="N36" i="79"/>
  <c r="M36" i="79"/>
  <c r="N35" i="79"/>
  <c r="M35" i="79"/>
  <c r="N34" i="79"/>
  <c r="M34" i="79"/>
  <c r="N33" i="79"/>
  <c r="N32" i="79"/>
  <c r="N31" i="79"/>
  <c r="L27" i="79"/>
  <c r="K27" i="79"/>
  <c r="J27" i="79"/>
  <c r="I27" i="79"/>
  <c r="H27" i="79"/>
  <c r="G27" i="79"/>
  <c r="F27" i="79"/>
  <c r="E27" i="79"/>
  <c r="D27" i="79"/>
  <c r="C27" i="79"/>
  <c r="N26" i="79"/>
  <c r="N25" i="79"/>
  <c r="M25" i="79"/>
  <c r="N24" i="79"/>
  <c r="M24" i="79"/>
  <c r="N23" i="79"/>
  <c r="M23" i="79"/>
  <c r="N22" i="79"/>
  <c r="M22" i="79"/>
  <c r="N17" i="79"/>
  <c r="M17" i="79"/>
  <c r="N16" i="79"/>
  <c r="M16" i="79"/>
  <c r="N14" i="79"/>
  <c r="M14" i="79"/>
  <c r="N13" i="79"/>
  <c r="M13" i="79"/>
  <c r="L9" i="79"/>
  <c r="L15" i="79" s="1"/>
  <c r="L18" i="79" s="1"/>
  <c r="K9" i="79"/>
  <c r="K15" i="79" s="1"/>
  <c r="K18" i="79" s="1"/>
  <c r="J9" i="79"/>
  <c r="J15" i="79" s="1"/>
  <c r="J18" i="79" s="1"/>
  <c r="I9" i="79"/>
  <c r="I15" i="79" s="1"/>
  <c r="H9" i="79"/>
  <c r="H15" i="79" s="1"/>
  <c r="H18" i="79" s="1"/>
  <c r="G9" i="79"/>
  <c r="G15" i="79" s="1"/>
  <c r="G18" i="79" s="1"/>
  <c r="F9" i="79"/>
  <c r="F15" i="79" s="1"/>
  <c r="F18" i="79" s="1"/>
  <c r="E9" i="79"/>
  <c r="E15" i="79" s="1"/>
  <c r="E18" i="79" s="1"/>
  <c r="D9" i="79"/>
  <c r="D15" i="79" s="1"/>
  <c r="D18" i="79" s="1"/>
  <c r="C9" i="79"/>
  <c r="C15" i="79" s="1"/>
  <c r="N8" i="79"/>
  <c r="M8" i="79"/>
  <c r="N7" i="79"/>
  <c r="M7" i="79"/>
  <c r="N6" i="79"/>
  <c r="M6" i="79"/>
  <c r="N5" i="79"/>
  <c r="M5" i="79"/>
  <c r="N41" i="78"/>
  <c r="M41" i="78"/>
  <c r="N40" i="78"/>
  <c r="M40" i="78"/>
  <c r="N39" i="78"/>
  <c r="M39" i="78"/>
  <c r="L38" i="78"/>
  <c r="L42" i="78" s="1"/>
  <c r="K38" i="78"/>
  <c r="K42" i="78" s="1"/>
  <c r="J38" i="78"/>
  <c r="J42" i="78" s="1"/>
  <c r="I38" i="78"/>
  <c r="I42" i="78" s="1"/>
  <c r="H38" i="78"/>
  <c r="H42" i="78" s="1"/>
  <c r="G38" i="78"/>
  <c r="G42" i="78" s="1"/>
  <c r="F38" i="78"/>
  <c r="F42" i="78" s="1"/>
  <c r="E38" i="78"/>
  <c r="E42" i="78" s="1"/>
  <c r="D38" i="78"/>
  <c r="D42" i="78" s="1"/>
  <c r="C38" i="78"/>
  <c r="C42" i="78" s="1"/>
  <c r="N37" i="78"/>
  <c r="M37" i="78"/>
  <c r="N36" i="78"/>
  <c r="M36" i="78"/>
  <c r="N35" i="78"/>
  <c r="M35" i="78"/>
  <c r="N34" i="78"/>
  <c r="M34" i="78"/>
  <c r="N33" i="78"/>
  <c r="N32" i="78"/>
  <c r="N31" i="78"/>
  <c r="L27" i="78"/>
  <c r="K27" i="78"/>
  <c r="J27" i="78"/>
  <c r="I27" i="78"/>
  <c r="H27" i="78"/>
  <c r="G27" i="78"/>
  <c r="F27" i="78"/>
  <c r="E27" i="78"/>
  <c r="D27" i="78"/>
  <c r="C27" i="78"/>
  <c r="N26" i="78"/>
  <c r="N25" i="78"/>
  <c r="M25" i="78"/>
  <c r="N24" i="78"/>
  <c r="M24" i="78"/>
  <c r="N23" i="78"/>
  <c r="M23" i="78"/>
  <c r="N22" i="78"/>
  <c r="M22" i="78"/>
  <c r="N17" i="78"/>
  <c r="M17" i="78"/>
  <c r="N16" i="78"/>
  <c r="M16" i="78"/>
  <c r="N14" i="78"/>
  <c r="M14" i="78"/>
  <c r="N13" i="78"/>
  <c r="M13" i="78"/>
  <c r="L9" i="78"/>
  <c r="L15" i="78" s="1"/>
  <c r="L18" i="78" s="1"/>
  <c r="K9" i="78"/>
  <c r="K15" i="78" s="1"/>
  <c r="K18" i="78" s="1"/>
  <c r="J9" i="78"/>
  <c r="J15" i="78" s="1"/>
  <c r="J18" i="78" s="1"/>
  <c r="I9" i="78"/>
  <c r="I15" i="78" s="1"/>
  <c r="I18" i="78" s="1"/>
  <c r="H9" i="78"/>
  <c r="H15" i="78" s="1"/>
  <c r="G9" i="78"/>
  <c r="G15" i="78" s="1"/>
  <c r="G18" i="78" s="1"/>
  <c r="F9" i="78"/>
  <c r="F15" i="78" s="1"/>
  <c r="F18" i="78" s="1"/>
  <c r="E9" i="78"/>
  <c r="E15" i="78" s="1"/>
  <c r="E18" i="78" s="1"/>
  <c r="D9" i="78"/>
  <c r="D15" i="78" s="1"/>
  <c r="C9" i="78"/>
  <c r="C15" i="78" s="1"/>
  <c r="C18" i="78" s="1"/>
  <c r="N8" i="78"/>
  <c r="M8" i="78"/>
  <c r="N7" i="78"/>
  <c r="M7" i="78"/>
  <c r="N6" i="78"/>
  <c r="M6" i="78"/>
  <c r="N5" i="78"/>
  <c r="N9" i="78" s="1"/>
  <c r="M5" i="78"/>
  <c r="N41" i="77"/>
  <c r="M41" i="77"/>
  <c r="N40" i="77"/>
  <c r="M40" i="77"/>
  <c r="N39" i="77"/>
  <c r="M39" i="77"/>
  <c r="L38" i="77"/>
  <c r="L42" i="77" s="1"/>
  <c r="K38" i="77"/>
  <c r="K42" i="77" s="1"/>
  <c r="J38" i="77"/>
  <c r="J42" i="77" s="1"/>
  <c r="I38" i="77"/>
  <c r="I42" i="77" s="1"/>
  <c r="H38" i="77"/>
  <c r="H42" i="77" s="1"/>
  <c r="G38" i="77"/>
  <c r="G42" i="77" s="1"/>
  <c r="F38" i="77"/>
  <c r="F42" i="77" s="1"/>
  <c r="E38" i="77"/>
  <c r="E42" i="77" s="1"/>
  <c r="D38" i="77"/>
  <c r="D42" i="77" s="1"/>
  <c r="C38" i="77"/>
  <c r="C42" i="77" s="1"/>
  <c r="N37" i="77"/>
  <c r="M37" i="77"/>
  <c r="N36" i="77"/>
  <c r="M36" i="77"/>
  <c r="N35" i="77"/>
  <c r="M35" i="77"/>
  <c r="N34" i="77"/>
  <c r="M34" i="77"/>
  <c r="N33" i="77"/>
  <c r="N32" i="77"/>
  <c r="N31" i="77"/>
  <c r="L27" i="77"/>
  <c r="K27" i="77"/>
  <c r="J27" i="77"/>
  <c r="I27" i="77"/>
  <c r="H27" i="77"/>
  <c r="G27" i="77"/>
  <c r="F27" i="77"/>
  <c r="E27" i="77"/>
  <c r="D27" i="77"/>
  <c r="C27" i="77"/>
  <c r="N26" i="77"/>
  <c r="N25" i="77"/>
  <c r="M25" i="77"/>
  <c r="N24" i="77"/>
  <c r="M24" i="77"/>
  <c r="N23" i="77"/>
  <c r="M23" i="77"/>
  <c r="N22" i="77"/>
  <c r="M22" i="77"/>
  <c r="N17" i="77"/>
  <c r="M17" i="77"/>
  <c r="N16" i="77"/>
  <c r="M16" i="77"/>
  <c r="N14" i="77"/>
  <c r="M14" i="77"/>
  <c r="N13" i="77"/>
  <c r="M13" i="77"/>
  <c r="L9" i="77"/>
  <c r="L15" i="77" s="1"/>
  <c r="L18" i="77" s="1"/>
  <c r="K9" i="77"/>
  <c r="K15" i="77" s="1"/>
  <c r="K18" i="77" s="1"/>
  <c r="J9" i="77"/>
  <c r="J15" i="77" s="1"/>
  <c r="J18" i="77" s="1"/>
  <c r="I9" i="77"/>
  <c r="I15" i="77" s="1"/>
  <c r="I18" i="77" s="1"/>
  <c r="H9" i="77"/>
  <c r="H15" i="77" s="1"/>
  <c r="G9" i="77"/>
  <c r="G15" i="77" s="1"/>
  <c r="G18" i="77" s="1"/>
  <c r="F9" i="77"/>
  <c r="F15" i="77" s="1"/>
  <c r="F18" i="77" s="1"/>
  <c r="E9" i="77"/>
  <c r="E15" i="77" s="1"/>
  <c r="E18" i="77" s="1"/>
  <c r="D9" i="77"/>
  <c r="D15" i="77" s="1"/>
  <c r="D18" i="77" s="1"/>
  <c r="C9" i="77"/>
  <c r="C15" i="77" s="1"/>
  <c r="N8" i="77"/>
  <c r="M8" i="77"/>
  <c r="N7" i="77"/>
  <c r="M7" i="77"/>
  <c r="N6" i="77"/>
  <c r="M6" i="77"/>
  <c r="N5" i="77"/>
  <c r="M5" i="77"/>
  <c r="M14" i="76"/>
  <c r="M13" i="76"/>
  <c r="N38" i="79" l="1"/>
  <c r="N42" i="79" s="1"/>
  <c r="N38" i="77"/>
  <c r="N42" i="77" s="1"/>
  <c r="N38" i="78"/>
  <c r="N42" i="78" s="1"/>
  <c r="N27" i="78"/>
  <c r="O27" i="78" s="1"/>
  <c r="M27" i="78"/>
  <c r="N13" i="76"/>
  <c r="M27" i="77"/>
  <c r="N9" i="79"/>
  <c r="N9" i="77"/>
  <c r="M9" i="77"/>
  <c r="M9" i="79"/>
  <c r="M27" i="79"/>
  <c r="M9" i="78"/>
  <c r="N15" i="79"/>
  <c r="N18" i="79" s="1"/>
  <c r="M15" i="79"/>
  <c r="M18" i="79" s="1"/>
  <c r="I18" i="79"/>
  <c r="C18" i="79"/>
  <c r="N27" i="79"/>
  <c r="M15" i="78"/>
  <c r="M18" i="78" s="1"/>
  <c r="H18" i="78"/>
  <c r="O26" i="78"/>
  <c r="O25" i="78"/>
  <c r="D18" i="78"/>
  <c r="N15" i="78"/>
  <c r="N18" i="78" s="1"/>
  <c r="M15" i="77"/>
  <c r="M18" i="77" s="1"/>
  <c r="N15" i="77"/>
  <c r="N18" i="77" s="1"/>
  <c r="C18" i="77"/>
  <c r="N27" i="77"/>
  <c r="O24" i="77" s="1"/>
  <c r="H18" i="77"/>
  <c r="N14" i="76"/>
  <c r="O22" i="78" l="1"/>
  <c r="O23" i="78"/>
  <c r="O24" i="78"/>
  <c r="O24" i="79"/>
  <c r="O26" i="79"/>
  <c r="O27" i="79"/>
  <c r="O22" i="79"/>
  <c r="O25" i="79"/>
  <c r="O23" i="79"/>
  <c r="O27" i="77"/>
  <c r="O22" i="77"/>
  <c r="O26" i="77"/>
  <c r="O23" i="77"/>
  <c r="O25" i="77"/>
  <c r="M31" i="78" l="1"/>
  <c r="M31" i="77"/>
  <c r="M31" i="79"/>
  <c r="M33" i="78" l="1"/>
  <c r="M33" i="77"/>
  <c r="M32" i="79"/>
  <c r="M33" i="79"/>
  <c r="M38" i="79" s="1"/>
  <c r="M42" i="79" s="1"/>
  <c r="M32" i="78"/>
  <c r="M32" i="77"/>
  <c r="M38" i="77" s="1"/>
  <c r="M42" i="77" s="1"/>
  <c r="M38" i="78"/>
  <c r="M42" i="78" s="1"/>
  <c r="M26" i="77" l="1"/>
  <c r="M26" i="79"/>
  <c r="M26" i="78"/>
  <c r="Q39" i="61" l="1"/>
  <c r="D39" i="61"/>
  <c r="E39" i="61"/>
  <c r="F39" i="61"/>
  <c r="G39" i="61"/>
  <c r="H39" i="61"/>
  <c r="I39" i="61"/>
  <c r="J39" i="61"/>
  <c r="K39" i="61"/>
  <c r="L39" i="61"/>
  <c r="C39" i="61"/>
  <c r="C21" i="75"/>
  <c r="C20" i="75"/>
  <c r="C19" i="75"/>
  <c r="C10" i="75"/>
  <c r="C2" i="75"/>
  <c r="C1" i="75"/>
  <c r="D40" i="68"/>
  <c r="M13" i="69"/>
  <c r="L13" i="69"/>
  <c r="K13" i="69"/>
  <c r="J13" i="69"/>
  <c r="I13" i="69"/>
  <c r="H13" i="69"/>
  <c r="G13" i="69"/>
  <c r="F13" i="69"/>
  <c r="E13" i="69"/>
  <c r="D13" i="69"/>
  <c r="K71" i="74"/>
  <c r="CM75" i="74" s="1"/>
  <c r="EL74" i="74"/>
  <c r="DY74" i="74"/>
  <c r="DL74" i="74"/>
  <c r="EW71" i="74"/>
  <c r="EV71" i="74"/>
  <c r="EU71" i="74"/>
  <c r="ET71" i="74"/>
  <c r="ES71" i="74"/>
  <c r="ER71" i="74"/>
  <c r="EQ71" i="74"/>
  <c r="EP71" i="74"/>
  <c r="EO71" i="74"/>
  <c r="EN71" i="74"/>
  <c r="EJ71" i="74"/>
  <c r="EI71" i="74"/>
  <c r="EH71" i="74"/>
  <c r="EG71" i="74"/>
  <c r="EF71" i="74"/>
  <c r="EE71" i="74"/>
  <c r="ED71" i="74"/>
  <c r="EC71" i="74"/>
  <c r="EB71" i="74"/>
  <c r="EA71" i="74"/>
  <c r="DW71" i="74"/>
  <c r="DV71" i="74"/>
  <c r="DU71" i="74"/>
  <c r="DT71" i="74"/>
  <c r="DS71" i="74"/>
  <c r="DR71" i="74"/>
  <c r="DQ71" i="74"/>
  <c r="DP71" i="74"/>
  <c r="DO71" i="74"/>
  <c r="DN71" i="74"/>
  <c r="DJ71" i="74"/>
  <c r="DI71" i="74"/>
  <c r="DH71" i="74"/>
  <c r="DG71" i="74"/>
  <c r="DF71" i="74"/>
  <c r="DE71" i="74"/>
  <c r="DD71" i="74"/>
  <c r="DC71" i="74"/>
  <c r="DB71" i="74"/>
  <c r="DA71" i="74"/>
  <c r="CL71" i="74"/>
  <c r="CZ71" i="74" s="1"/>
  <c r="DM71" i="74" s="1"/>
  <c r="DZ71" i="74" s="1"/>
  <c r="EM71" i="74" s="1"/>
  <c r="FA71" i="74" s="1"/>
  <c r="T71" i="74"/>
  <c r="CV75" i="74" s="1"/>
  <c r="S71" i="74"/>
  <c r="CU75" i="74" s="1"/>
  <c r="R71" i="74"/>
  <c r="CT75" i="74" s="1"/>
  <c r="Q71" i="74"/>
  <c r="CS75" i="74" s="1"/>
  <c r="P71" i="74"/>
  <c r="CR75" i="74" s="1"/>
  <c r="O71" i="74"/>
  <c r="CQ75" i="74" s="1"/>
  <c r="N71" i="74"/>
  <c r="CP75" i="74" s="1"/>
  <c r="M71" i="74"/>
  <c r="CO75" i="74" s="1"/>
  <c r="L71" i="74"/>
  <c r="CN75" i="74" s="1"/>
  <c r="CL70" i="74"/>
  <c r="CZ70" i="74" s="1"/>
  <c r="BA70" i="74"/>
  <c r="CV70" i="74" s="1"/>
  <c r="DJ70" i="74" s="1"/>
  <c r="AZ70" i="74"/>
  <c r="CU70" i="74" s="1"/>
  <c r="DI70" i="74" s="1"/>
  <c r="AY70" i="74"/>
  <c r="CT70" i="74" s="1"/>
  <c r="DH70" i="74" s="1"/>
  <c r="AX70" i="74"/>
  <c r="CS70" i="74" s="1"/>
  <c r="DG70" i="74" s="1"/>
  <c r="AW70" i="74"/>
  <c r="CR70" i="74" s="1"/>
  <c r="DF70" i="74" s="1"/>
  <c r="AV70" i="74"/>
  <c r="CQ70" i="74" s="1"/>
  <c r="DE70" i="74" s="1"/>
  <c r="AU70" i="74"/>
  <c r="CP70" i="74" s="1"/>
  <c r="DD70" i="74" s="1"/>
  <c r="AT70" i="74"/>
  <c r="CO70" i="74" s="1"/>
  <c r="DC70" i="74" s="1"/>
  <c r="AS70" i="74"/>
  <c r="CN70" i="74" s="1"/>
  <c r="DB70" i="74" s="1"/>
  <c r="AR70" i="74"/>
  <c r="CM70" i="74" s="1"/>
  <c r="DA70" i="74" s="1"/>
  <c r="F70" i="74"/>
  <c r="C70" i="74" s="1"/>
  <c r="C71" i="74" s="1"/>
  <c r="FK69" i="74"/>
  <c r="FJ69" i="74"/>
  <c r="FI69" i="74"/>
  <c r="FH69" i="74"/>
  <c r="FG69" i="74"/>
  <c r="FF69" i="74"/>
  <c r="FE69" i="74"/>
  <c r="FD69" i="74"/>
  <c r="FC69" i="74"/>
  <c r="FB69" i="74"/>
  <c r="EW69" i="74"/>
  <c r="EV69" i="74"/>
  <c r="EU69" i="74"/>
  <c r="ET69" i="74"/>
  <c r="ES69" i="74"/>
  <c r="ER69" i="74"/>
  <c r="EQ69" i="74"/>
  <c r="EP69" i="74"/>
  <c r="EO69" i="74"/>
  <c r="EN69" i="74"/>
  <c r="EJ69" i="74"/>
  <c r="EI69" i="74"/>
  <c r="EH69" i="74"/>
  <c r="EG69" i="74"/>
  <c r="EF69" i="74"/>
  <c r="EE69" i="74"/>
  <c r="ED69" i="74"/>
  <c r="EC69" i="74"/>
  <c r="EB69" i="74"/>
  <c r="EA69" i="74"/>
  <c r="DW69" i="74"/>
  <c r="DV69" i="74"/>
  <c r="DU69" i="74"/>
  <c r="DT69" i="74"/>
  <c r="DS69" i="74"/>
  <c r="DR69" i="74"/>
  <c r="DQ69" i="74"/>
  <c r="DP69" i="74"/>
  <c r="DO69" i="74"/>
  <c r="DN69" i="74"/>
  <c r="DJ69" i="74"/>
  <c r="DI69" i="74"/>
  <c r="DH69" i="74"/>
  <c r="DG69" i="74"/>
  <c r="DF69" i="74"/>
  <c r="DE69" i="74"/>
  <c r="DD69" i="74"/>
  <c r="DC69" i="74"/>
  <c r="DB69" i="74"/>
  <c r="DA69" i="74"/>
  <c r="CL69" i="74"/>
  <c r="CZ69" i="74" s="1"/>
  <c r="DM69" i="74" s="1"/>
  <c r="DZ69" i="74" s="1"/>
  <c r="EM69" i="74" s="1"/>
  <c r="FA69" i="74" s="1"/>
  <c r="BA69" i="74"/>
  <c r="CV69" i="74" s="1"/>
  <c r="AZ69" i="74"/>
  <c r="CU69" i="74" s="1"/>
  <c r="AY69" i="74"/>
  <c r="CT69" i="74" s="1"/>
  <c r="AX69" i="74"/>
  <c r="CS69" i="74" s="1"/>
  <c r="AW69" i="74"/>
  <c r="CR69" i="74" s="1"/>
  <c r="AV69" i="74"/>
  <c r="CQ69" i="74" s="1"/>
  <c r="AU69" i="74"/>
  <c r="CP69" i="74" s="1"/>
  <c r="AT69" i="74"/>
  <c r="CO69" i="74" s="1"/>
  <c r="AS69" i="74"/>
  <c r="CN69" i="74" s="1"/>
  <c r="AR69" i="74"/>
  <c r="CM69" i="74" s="1"/>
  <c r="F69" i="74"/>
  <c r="FK68" i="74"/>
  <c r="FJ68" i="74"/>
  <c r="FI68" i="74"/>
  <c r="FH68" i="74"/>
  <c r="FG68" i="74"/>
  <c r="FF68" i="74"/>
  <c r="FE68" i="74"/>
  <c r="FD68" i="74"/>
  <c r="FC68" i="74"/>
  <c r="FB68" i="74"/>
  <c r="EW68" i="74"/>
  <c r="EV68" i="74"/>
  <c r="EU68" i="74"/>
  <c r="ET68" i="74"/>
  <c r="ES68" i="74"/>
  <c r="ER68" i="74"/>
  <c r="EQ68" i="74"/>
  <c r="EP68" i="74"/>
  <c r="EO68" i="74"/>
  <c r="EN68" i="74"/>
  <c r="EJ68" i="74"/>
  <c r="EI68" i="74"/>
  <c r="EH68" i="74"/>
  <c r="EG68" i="74"/>
  <c r="EF68" i="74"/>
  <c r="EE68" i="74"/>
  <c r="ED68" i="74"/>
  <c r="EC68" i="74"/>
  <c r="EB68" i="74"/>
  <c r="EA68" i="74"/>
  <c r="DW68" i="74"/>
  <c r="DV68" i="74"/>
  <c r="DU68" i="74"/>
  <c r="DT68" i="74"/>
  <c r="DS68" i="74"/>
  <c r="DR68" i="74"/>
  <c r="DQ68" i="74"/>
  <c r="DP68" i="74"/>
  <c r="DO68" i="74"/>
  <c r="DN68" i="74"/>
  <c r="DJ68" i="74"/>
  <c r="DI68" i="74"/>
  <c r="DH68" i="74"/>
  <c r="DG68" i="74"/>
  <c r="DF68" i="74"/>
  <c r="DE68" i="74"/>
  <c r="DD68" i="74"/>
  <c r="DC68" i="74"/>
  <c r="DB68" i="74"/>
  <c r="DA68" i="74"/>
  <c r="CL68" i="74"/>
  <c r="CZ68" i="74" s="1"/>
  <c r="DM68" i="74" s="1"/>
  <c r="DZ68" i="74" s="1"/>
  <c r="EM68" i="74" s="1"/>
  <c r="FA68" i="74" s="1"/>
  <c r="BA68" i="74"/>
  <c r="CV68" i="74" s="1"/>
  <c r="AZ68" i="74"/>
  <c r="CU68" i="74" s="1"/>
  <c r="AY68" i="74"/>
  <c r="CT68" i="74" s="1"/>
  <c r="AX68" i="74"/>
  <c r="CS68" i="74" s="1"/>
  <c r="AW68" i="74"/>
  <c r="CR68" i="74" s="1"/>
  <c r="AV68" i="74"/>
  <c r="CQ68" i="74" s="1"/>
  <c r="AU68" i="74"/>
  <c r="CP68" i="74" s="1"/>
  <c r="AT68" i="74"/>
  <c r="CO68" i="74" s="1"/>
  <c r="AS68" i="74"/>
  <c r="CN68" i="74" s="1"/>
  <c r="AR68" i="74"/>
  <c r="CM68" i="74" s="1"/>
  <c r="F68" i="74"/>
  <c r="FK67" i="74"/>
  <c r="FJ67" i="74"/>
  <c r="FI67" i="74"/>
  <c r="FH67" i="74"/>
  <c r="FG67" i="74"/>
  <c r="FF67" i="74"/>
  <c r="FE67" i="74"/>
  <c r="FD67" i="74"/>
  <c r="FC67" i="74"/>
  <c r="FB67" i="74"/>
  <c r="EW67" i="74"/>
  <c r="EV67" i="74"/>
  <c r="EU67" i="74"/>
  <c r="ET67" i="74"/>
  <c r="ES67" i="74"/>
  <c r="ER67" i="74"/>
  <c r="EQ67" i="74"/>
  <c r="EP67" i="74"/>
  <c r="EO67" i="74"/>
  <c r="EN67" i="74"/>
  <c r="EJ67" i="74"/>
  <c r="EI67" i="74"/>
  <c r="EH67" i="74"/>
  <c r="EG67" i="74"/>
  <c r="EF67" i="74"/>
  <c r="EE67" i="74"/>
  <c r="ED67" i="74"/>
  <c r="EC67" i="74"/>
  <c r="EB67" i="74"/>
  <c r="EA67" i="74"/>
  <c r="DW67" i="74"/>
  <c r="DV67" i="74"/>
  <c r="DU67" i="74"/>
  <c r="DT67" i="74"/>
  <c r="DS67" i="74"/>
  <c r="DR67" i="74"/>
  <c r="DQ67" i="74"/>
  <c r="DP67" i="74"/>
  <c r="DO67" i="74"/>
  <c r="DN67" i="74"/>
  <c r="DJ67" i="74"/>
  <c r="DI67" i="74"/>
  <c r="DH67" i="74"/>
  <c r="DG67" i="74"/>
  <c r="DF67" i="74"/>
  <c r="DE67" i="74"/>
  <c r="DD67" i="74"/>
  <c r="DC67" i="74"/>
  <c r="DB67" i="74"/>
  <c r="DA67" i="74"/>
  <c r="CL67" i="74"/>
  <c r="CZ67" i="74" s="1"/>
  <c r="DM67" i="74" s="1"/>
  <c r="DZ67" i="74" s="1"/>
  <c r="EM67" i="74" s="1"/>
  <c r="FA67" i="74" s="1"/>
  <c r="BA67" i="74"/>
  <c r="CV67" i="74" s="1"/>
  <c r="AZ67" i="74"/>
  <c r="CU67" i="74" s="1"/>
  <c r="AY67" i="74"/>
  <c r="CT67" i="74" s="1"/>
  <c r="AX67" i="74"/>
  <c r="CS67" i="74" s="1"/>
  <c r="AW67" i="74"/>
  <c r="CR67" i="74" s="1"/>
  <c r="AV67" i="74"/>
  <c r="CQ67" i="74" s="1"/>
  <c r="AU67" i="74"/>
  <c r="CP67" i="74" s="1"/>
  <c r="AT67" i="74"/>
  <c r="CO67" i="74" s="1"/>
  <c r="AS67" i="74"/>
  <c r="CN67" i="74" s="1"/>
  <c r="AR67" i="74"/>
  <c r="F67" i="74"/>
  <c r="DM66" i="74"/>
  <c r="DZ66" i="74" s="1"/>
  <c r="EM66" i="74" s="1"/>
  <c r="FA66" i="74" s="1"/>
  <c r="CL66" i="74"/>
  <c r="BA66" i="74"/>
  <c r="AZ66" i="74"/>
  <c r="AY66" i="74"/>
  <c r="AX66" i="74"/>
  <c r="AW66" i="74"/>
  <c r="AV66" i="74"/>
  <c r="AU66" i="74"/>
  <c r="AT66" i="74"/>
  <c r="AS66" i="74"/>
  <c r="AR66" i="74"/>
  <c r="F66" i="74"/>
  <c r="DM65" i="74"/>
  <c r="DZ65" i="74" s="1"/>
  <c r="EM65" i="74" s="1"/>
  <c r="FA65" i="74" s="1"/>
  <c r="DK65" i="74"/>
  <c r="DM64" i="74"/>
  <c r="DZ64" i="74" s="1"/>
  <c r="EM64" i="74" s="1"/>
  <c r="FA64" i="74" s="1"/>
  <c r="EW63" i="74"/>
  <c r="EV63" i="74"/>
  <c r="EU63" i="74"/>
  <c r="ET63" i="74"/>
  <c r="ES63" i="74"/>
  <c r="ER63" i="74"/>
  <c r="EQ63" i="74"/>
  <c r="EP63" i="74"/>
  <c r="EO63" i="74"/>
  <c r="EN63" i="74"/>
  <c r="EJ63" i="74"/>
  <c r="EI63" i="74"/>
  <c r="EH63" i="74"/>
  <c r="EG63" i="74"/>
  <c r="EF63" i="74"/>
  <c r="EE63" i="74"/>
  <c r="ED63" i="74"/>
  <c r="EC63" i="74"/>
  <c r="EB63" i="74"/>
  <c r="EA63" i="74"/>
  <c r="DW63" i="74"/>
  <c r="DV63" i="74"/>
  <c r="DU63" i="74"/>
  <c r="DT63" i="74"/>
  <c r="DS63" i="74"/>
  <c r="DR63" i="74"/>
  <c r="DQ63" i="74"/>
  <c r="DP63" i="74"/>
  <c r="DO63" i="74"/>
  <c r="DN63" i="74"/>
  <c r="DJ63" i="74"/>
  <c r="DI63" i="74"/>
  <c r="DH63" i="74"/>
  <c r="DG63" i="74"/>
  <c r="DF63" i="74"/>
  <c r="DE63" i="74"/>
  <c r="DD63" i="74"/>
  <c r="DC63" i="74"/>
  <c r="DB63" i="74"/>
  <c r="DA63" i="74"/>
  <c r="CL63" i="74"/>
  <c r="CZ63" i="74" s="1"/>
  <c r="DM63" i="74" s="1"/>
  <c r="DZ63" i="74" s="1"/>
  <c r="EM63" i="74" s="1"/>
  <c r="FA63" i="74" s="1"/>
  <c r="EW62" i="74"/>
  <c r="EV62" i="74"/>
  <c r="EU62" i="74"/>
  <c r="ET62" i="74"/>
  <c r="ES62" i="74"/>
  <c r="ER62" i="74"/>
  <c r="EQ62" i="74"/>
  <c r="EP62" i="74"/>
  <c r="EO62" i="74"/>
  <c r="EN62" i="74"/>
  <c r="EJ62" i="74"/>
  <c r="EI62" i="74"/>
  <c r="EH62" i="74"/>
  <c r="EG62" i="74"/>
  <c r="EF62" i="74"/>
  <c r="EE62" i="74"/>
  <c r="ED62" i="74"/>
  <c r="EC62" i="74"/>
  <c r="EB62" i="74"/>
  <c r="EA62" i="74"/>
  <c r="DW62" i="74"/>
  <c r="DV62" i="74"/>
  <c r="DU62" i="74"/>
  <c r="DT62" i="74"/>
  <c r="DS62" i="74"/>
  <c r="DR62" i="74"/>
  <c r="DQ62" i="74"/>
  <c r="DP62" i="74"/>
  <c r="DO62" i="74"/>
  <c r="DN62" i="74"/>
  <c r="DJ62" i="74"/>
  <c r="DI62" i="74"/>
  <c r="DH62" i="74"/>
  <c r="DG62" i="74"/>
  <c r="DF62" i="74"/>
  <c r="DE62" i="74"/>
  <c r="DD62" i="74"/>
  <c r="DC62" i="74"/>
  <c r="DB62" i="74"/>
  <c r="DA62" i="74"/>
  <c r="CV62" i="74"/>
  <c r="CU62" i="74"/>
  <c r="CT62" i="74"/>
  <c r="CS62" i="74"/>
  <c r="CR62" i="74"/>
  <c r="CQ62" i="74"/>
  <c r="CP62" i="74"/>
  <c r="CO62" i="74"/>
  <c r="CN62" i="74"/>
  <c r="CM62" i="74"/>
  <c r="CL62" i="74"/>
  <c r="CZ62" i="74" s="1"/>
  <c r="DM62" i="74" s="1"/>
  <c r="DZ62" i="74" s="1"/>
  <c r="EM62" i="74" s="1"/>
  <c r="FA62" i="74" s="1"/>
  <c r="BA62" i="74"/>
  <c r="FK62" i="74" s="1"/>
  <c r="AZ62" i="74"/>
  <c r="FJ62" i="74" s="1"/>
  <c r="AY62" i="74"/>
  <c r="FI62" i="74" s="1"/>
  <c r="AX62" i="74"/>
  <c r="FH62" i="74" s="1"/>
  <c r="AW62" i="74"/>
  <c r="FG62" i="74" s="1"/>
  <c r="AV62" i="74"/>
  <c r="FF62" i="74" s="1"/>
  <c r="AU62" i="74"/>
  <c r="FE62" i="74" s="1"/>
  <c r="AT62" i="74"/>
  <c r="FD62" i="74" s="1"/>
  <c r="AS62" i="74"/>
  <c r="FC62" i="74" s="1"/>
  <c r="AR62" i="74"/>
  <c r="F62" i="74"/>
  <c r="FK61" i="74"/>
  <c r="FK65" i="74" s="1"/>
  <c r="FJ61" i="74"/>
  <c r="FJ65" i="74" s="1"/>
  <c r="FI61" i="74"/>
  <c r="FI65" i="74" s="1"/>
  <c r="FH61" i="74"/>
  <c r="FH65" i="74" s="1"/>
  <c r="FG61" i="74"/>
  <c r="FG65" i="74" s="1"/>
  <c r="FF61" i="74"/>
  <c r="FF65" i="74" s="1"/>
  <c r="FE61" i="74"/>
  <c r="FE65" i="74" s="1"/>
  <c r="FD61" i="74"/>
  <c r="FD65" i="74" s="1"/>
  <c r="FC61" i="74"/>
  <c r="FC65" i="74" s="1"/>
  <c r="FB61" i="74"/>
  <c r="EO61" i="74"/>
  <c r="EO65" i="74" s="1"/>
  <c r="EN61" i="74"/>
  <c r="EB61" i="74"/>
  <c r="EB65" i="74" s="1"/>
  <c r="EA61" i="74"/>
  <c r="DW61" i="74"/>
  <c r="DW65" i="74" s="1"/>
  <c r="DV61" i="74"/>
  <c r="DV65" i="74" s="1"/>
  <c r="DU61" i="74"/>
  <c r="DU65" i="74" s="1"/>
  <c r="DT61" i="74"/>
  <c r="DT65" i="74" s="1"/>
  <c r="DS61" i="74"/>
  <c r="DS65" i="74" s="1"/>
  <c r="DR61" i="74"/>
  <c r="DR65" i="74" s="1"/>
  <c r="DQ61" i="74"/>
  <c r="DQ65" i="74" s="1"/>
  <c r="DP61" i="74"/>
  <c r="DP65" i="74" s="1"/>
  <c r="DO61" i="74"/>
  <c r="DO65" i="74" s="1"/>
  <c r="DN61" i="74"/>
  <c r="DN65" i="74" s="1"/>
  <c r="CL61" i="74"/>
  <c r="CZ61" i="74" s="1"/>
  <c r="DM61" i="74" s="1"/>
  <c r="DZ61" i="74" s="1"/>
  <c r="EM61" i="74" s="1"/>
  <c r="FA61" i="74" s="1"/>
  <c r="EW60" i="74"/>
  <c r="EV60" i="74"/>
  <c r="EU60" i="74"/>
  <c r="ET60" i="74"/>
  <c r="ES60" i="74"/>
  <c r="ER60" i="74"/>
  <c r="EQ60" i="74"/>
  <c r="EP60" i="74"/>
  <c r="EO60" i="74"/>
  <c r="EN60" i="74"/>
  <c r="EJ60" i="74"/>
  <c r="EI60" i="74"/>
  <c r="EH60" i="74"/>
  <c r="EG60" i="74"/>
  <c r="EF60" i="74"/>
  <c r="EE60" i="74"/>
  <c r="ED60" i="74"/>
  <c r="EC60" i="74"/>
  <c r="EB60" i="74"/>
  <c r="EA60" i="74"/>
  <c r="DW60" i="74"/>
  <c r="DV60" i="74"/>
  <c r="DU60" i="74"/>
  <c r="DT60" i="74"/>
  <c r="DS60" i="74"/>
  <c r="DR60" i="74"/>
  <c r="DQ60" i="74"/>
  <c r="DP60" i="74"/>
  <c r="DO60" i="74"/>
  <c r="DN60" i="74"/>
  <c r="DJ60" i="74"/>
  <c r="DI60" i="74"/>
  <c r="DH60" i="74"/>
  <c r="DG60" i="74"/>
  <c r="DF60" i="74"/>
  <c r="DE60" i="74"/>
  <c r="DD60" i="74"/>
  <c r="DC60" i="74"/>
  <c r="DB60" i="74"/>
  <c r="DA60" i="74"/>
  <c r="CV60" i="74"/>
  <c r="CU60" i="74"/>
  <c r="CT60" i="74"/>
  <c r="CS60" i="74"/>
  <c r="CR60" i="74"/>
  <c r="CQ60" i="74"/>
  <c r="CP60" i="74"/>
  <c r="CO60" i="74"/>
  <c r="CN60" i="74"/>
  <c r="CM60" i="74"/>
  <c r="CL60" i="74"/>
  <c r="CZ60" i="74" s="1"/>
  <c r="DM60" i="74" s="1"/>
  <c r="DZ60" i="74" s="1"/>
  <c r="EM60" i="74" s="1"/>
  <c r="FA60" i="74" s="1"/>
  <c r="FK59" i="74"/>
  <c r="FJ59" i="74"/>
  <c r="FI59" i="74"/>
  <c r="FH59" i="74"/>
  <c r="FG59" i="74"/>
  <c r="FF59" i="74"/>
  <c r="FE59" i="74"/>
  <c r="FD59" i="74"/>
  <c r="FC59" i="74"/>
  <c r="FB59" i="74"/>
  <c r="EW59" i="74"/>
  <c r="EV59" i="74"/>
  <c r="EU59" i="74"/>
  <c r="ET59" i="74"/>
  <c r="ES59" i="74"/>
  <c r="ER59" i="74"/>
  <c r="EQ59" i="74"/>
  <c r="EP59" i="74"/>
  <c r="EO59" i="74"/>
  <c r="EN59" i="74"/>
  <c r="EJ59" i="74"/>
  <c r="EI59" i="74"/>
  <c r="EH59" i="74"/>
  <c r="EG59" i="74"/>
  <c r="EF59" i="74"/>
  <c r="EE59" i="74"/>
  <c r="ED59" i="74"/>
  <c r="EC59" i="74"/>
  <c r="EB59" i="74"/>
  <c r="EA59" i="74"/>
  <c r="DW59" i="74"/>
  <c r="DV59" i="74"/>
  <c r="DU59" i="74"/>
  <c r="DT59" i="74"/>
  <c r="DS59" i="74"/>
  <c r="DR59" i="74"/>
  <c r="DQ59" i="74"/>
  <c r="DP59" i="74"/>
  <c r="DO59" i="74"/>
  <c r="DN59" i="74"/>
  <c r="CL59" i="74"/>
  <c r="CZ59" i="74" s="1"/>
  <c r="DM59" i="74" s="1"/>
  <c r="DZ59" i="74" s="1"/>
  <c r="EM59" i="74" s="1"/>
  <c r="FA59" i="74" s="1"/>
  <c r="BA59" i="74"/>
  <c r="CV59" i="74" s="1"/>
  <c r="DJ59" i="74" s="1"/>
  <c r="AZ59" i="74"/>
  <c r="CU59" i="74" s="1"/>
  <c r="DI59" i="74" s="1"/>
  <c r="AY59" i="74"/>
  <c r="CT59" i="74" s="1"/>
  <c r="DH59" i="74" s="1"/>
  <c r="AX59" i="74"/>
  <c r="CS59" i="74" s="1"/>
  <c r="DG59" i="74" s="1"/>
  <c r="AW59" i="74"/>
  <c r="CR59" i="74" s="1"/>
  <c r="DF59" i="74" s="1"/>
  <c r="AV59" i="74"/>
  <c r="CQ59" i="74" s="1"/>
  <c r="DE59" i="74" s="1"/>
  <c r="AU59" i="74"/>
  <c r="CP59" i="74" s="1"/>
  <c r="DD59" i="74" s="1"/>
  <c r="AT59" i="74"/>
  <c r="CO59" i="74" s="1"/>
  <c r="DC59" i="74" s="1"/>
  <c r="AS59" i="74"/>
  <c r="CN59" i="74" s="1"/>
  <c r="DB59" i="74" s="1"/>
  <c r="AR59" i="74"/>
  <c r="F59" i="74"/>
  <c r="C59" i="74" s="1"/>
  <c r="FK57" i="74"/>
  <c r="FJ57" i="74"/>
  <c r="FI57" i="74"/>
  <c r="FH57" i="74"/>
  <c r="FG57" i="74"/>
  <c r="FF57" i="74"/>
  <c r="FE57" i="74"/>
  <c r="FD57" i="74"/>
  <c r="FC57" i="74"/>
  <c r="FB57" i="74"/>
  <c r="EW57" i="74"/>
  <c r="EV57" i="74"/>
  <c r="EU57" i="74"/>
  <c r="ET57" i="74"/>
  <c r="ES57" i="74"/>
  <c r="ER57" i="74"/>
  <c r="EQ57" i="74"/>
  <c r="EP57" i="74"/>
  <c r="EO57" i="74"/>
  <c r="EN57" i="74"/>
  <c r="EJ57" i="74"/>
  <c r="EI57" i="74"/>
  <c r="EH57" i="74"/>
  <c r="EG57" i="74"/>
  <c r="EF57" i="74"/>
  <c r="EE57" i="74"/>
  <c r="ED57" i="74"/>
  <c r="EC57" i="74"/>
  <c r="EB57" i="74"/>
  <c r="EA57" i="74"/>
  <c r="DW57" i="74"/>
  <c r="DV57" i="74"/>
  <c r="DU57" i="74"/>
  <c r="DT57" i="74"/>
  <c r="DS57" i="74"/>
  <c r="DR57" i="74"/>
  <c r="DQ57" i="74"/>
  <c r="DP57" i="74"/>
  <c r="DO57" i="74"/>
  <c r="DN57" i="74"/>
  <c r="CL57" i="74"/>
  <c r="CZ57" i="74" s="1"/>
  <c r="DM57" i="74" s="1"/>
  <c r="DZ57" i="74" s="1"/>
  <c r="EM57" i="74" s="1"/>
  <c r="FA57" i="74" s="1"/>
  <c r="BA57" i="74"/>
  <c r="CV57" i="74" s="1"/>
  <c r="DJ57" i="74" s="1"/>
  <c r="AZ57" i="74"/>
  <c r="CU57" i="74" s="1"/>
  <c r="DI57" i="74" s="1"/>
  <c r="AY57" i="74"/>
  <c r="CT57" i="74" s="1"/>
  <c r="DH57" i="74" s="1"/>
  <c r="AX57" i="74"/>
  <c r="CS57" i="74" s="1"/>
  <c r="DG57" i="74" s="1"/>
  <c r="AW57" i="74"/>
  <c r="CR57" i="74" s="1"/>
  <c r="DF57" i="74" s="1"/>
  <c r="AV57" i="74"/>
  <c r="CQ57" i="74" s="1"/>
  <c r="DE57" i="74" s="1"/>
  <c r="AU57" i="74"/>
  <c r="CP57" i="74" s="1"/>
  <c r="DD57" i="74" s="1"/>
  <c r="AT57" i="74"/>
  <c r="CO57" i="74" s="1"/>
  <c r="DC57" i="74" s="1"/>
  <c r="AS57" i="74"/>
  <c r="AR57" i="74"/>
  <c r="CM57" i="74" s="1"/>
  <c r="DA57" i="74" s="1"/>
  <c r="F57" i="74"/>
  <c r="C57" i="74" s="1"/>
  <c r="FK56" i="74"/>
  <c r="FJ56" i="74"/>
  <c r="FI56" i="74"/>
  <c r="FH56" i="74"/>
  <c r="FG56" i="74"/>
  <c r="FF56" i="74"/>
  <c r="FE56" i="74"/>
  <c r="FD56" i="74"/>
  <c r="FC56" i="74"/>
  <c r="FB56" i="74"/>
  <c r="EW56" i="74"/>
  <c r="EV56" i="74"/>
  <c r="EU56" i="74"/>
  <c r="ET56" i="74"/>
  <c r="ES56" i="74"/>
  <c r="ER56" i="74"/>
  <c r="EQ56" i="74"/>
  <c r="EP56" i="74"/>
  <c r="EO56" i="74"/>
  <c r="EN56" i="74"/>
  <c r="EJ56" i="74"/>
  <c r="EI56" i="74"/>
  <c r="EH56" i="74"/>
  <c r="EG56" i="74"/>
  <c r="EF56" i="74"/>
  <c r="EE56" i="74"/>
  <c r="ED56" i="74"/>
  <c r="EC56" i="74"/>
  <c r="EB56" i="74"/>
  <c r="EA56" i="74"/>
  <c r="DW56" i="74"/>
  <c r="DV56" i="74"/>
  <c r="DU56" i="74"/>
  <c r="DT56" i="74"/>
  <c r="DS56" i="74"/>
  <c r="DR56" i="74"/>
  <c r="DQ56" i="74"/>
  <c r="DP56" i="74"/>
  <c r="DO56" i="74"/>
  <c r="DN56" i="74"/>
  <c r="CL56" i="74"/>
  <c r="CZ56" i="74" s="1"/>
  <c r="DM56" i="74" s="1"/>
  <c r="BA56" i="74"/>
  <c r="CV56" i="74" s="1"/>
  <c r="DJ56" i="74" s="1"/>
  <c r="AZ56" i="74"/>
  <c r="CU56" i="74" s="1"/>
  <c r="DI56" i="74" s="1"/>
  <c r="AY56" i="74"/>
  <c r="CT56" i="74" s="1"/>
  <c r="DH56" i="74" s="1"/>
  <c r="AX56" i="74"/>
  <c r="CS56" i="74" s="1"/>
  <c r="DG56" i="74" s="1"/>
  <c r="AW56" i="74"/>
  <c r="CR56" i="74" s="1"/>
  <c r="DF56" i="74" s="1"/>
  <c r="AV56" i="74"/>
  <c r="CQ56" i="74" s="1"/>
  <c r="DE56" i="74" s="1"/>
  <c r="AU56" i="74"/>
  <c r="CP56" i="74" s="1"/>
  <c r="DD56" i="74" s="1"/>
  <c r="AT56" i="74"/>
  <c r="CO56" i="74" s="1"/>
  <c r="DC56" i="74" s="1"/>
  <c r="AS56" i="74"/>
  <c r="CN56" i="74" s="1"/>
  <c r="DB56" i="74" s="1"/>
  <c r="CM56" i="74"/>
  <c r="DA56" i="74" s="1"/>
  <c r="F56" i="74"/>
  <c r="C56" i="74" s="1"/>
  <c r="DM55" i="74"/>
  <c r="DZ55" i="74" s="1"/>
  <c r="EM55" i="74" s="1"/>
  <c r="FA55" i="74" s="1"/>
  <c r="BA55" i="74"/>
  <c r="AZ55" i="74"/>
  <c r="AY55" i="74"/>
  <c r="AX55" i="74"/>
  <c r="AW55" i="74"/>
  <c r="AV55" i="74"/>
  <c r="AU55" i="74"/>
  <c r="AT55" i="74"/>
  <c r="AS55" i="74"/>
  <c r="AR55" i="74"/>
  <c r="DM54" i="74"/>
  <c r="DZ54" i="74" s="1"/>
  <c r="EM54" i="74" s="1"/>
  <c r="FA54" i="74" s="1"/>
  <c r="DK54" i="74"/>
  <c r="DM53" i="74"/>
  <c r="DZ53" i="74" s="1"/>
  <c r="EM53" i="74" s="1"/>
  <c r="FA53" i="74" s="1"/>
  <c r="FK52" i="74"/>
  <c r="FJ52" i="74"/>
  <c r="FI52" i="74"/>
  <c r="FH52" i="74"/>
  <c r="FG52" i="74"/>
  <c r="FF52" i="74"/>
  <c r="FE52" i="74"/>
  <c r="FD52" i="74"/>
  <c r="FC52" i="74"/>
  <c r="FB52" i="74"/>
  <c r="DM52" i="74"/>
  <c r="DZ52" i="74" s="1"/>
  <c r="EM52" i="74" s="1"/>
  <c r="FA52" i="74" s="1"/>
  <c r="T52" i="74"/>
  <c r="S52" i="74"/>
  <c r="R52" i="74"/>
  <c r="Q52" i="74"/>
  <c r="P52" i="74"/>
  <c r="O52" i="74"/>
  <c r="N52" i="74"/>
  <c r="M52" i="74"/>
  <c r="L52" i="74"/>
  <c r="K52" i="74"/>
  <c r="FL49" i="74"/>
  <c r="EW49" i="74"/>
  <c r="EV49" i="74"/>
  <c r="EU49" i="74"/>
  <c r="ET49" i="74"/>
  <c r="ES49" i="74"/>
  <c r="ER49" i="74"/>
  <c r="EQ49" i="74"/>
  <c r="EP49" i="74"/>
  <c r="EO49" i="74"/>
  <c r="EN49" i="74"/>
  <c r="EJ49" i="74"/>
  <c r="EI49" i="74"/>
  <c r="EH49" i="74"/>
  <c r="EG49" i="74"/>
  <c r="EF49" i="74"/>
  <c r="EE49" i="74"/>
  <c r="ED49" i="74"/>
  <c r="EC49" i="74"/>
  <c r="EB49" i="74"/>
  <c r="EA49" i="74"/>
  <c r="DW49" i="74"/>
  <c r="DV49" i="74"/>
  <c r="DU49" i="74"/>
  <c r="DT49" i="74"/>
  <c r="DS49" i="74"/>
  <c r="DR49" i="74"/>
  <c r="DQ49" i="74"/>
  <c r="DP49" i="74"/>
  <c r="DO49" i="74"/>
  <c r="DN49" i="74"/>
  <c r="CL49" i="74"/>
  <c r="CZ49" i="74" s="1"/>
  <c r="DM49" i="74" s="1"/>
  <c r="DZ49" i="74" s="1"/>
  <c r="EM49" i="74" s="1"/>
  <c r="FA49" i="74" s="1"/>
  <c r="G49" i="74"/>
  <c r="D49" i="74"/>
  <c r="AZ49" i="74" s="1"/>
  <c r="CU49" i="74" s="1"/>
  <c r="DI49" i="74" s="1"/>
  <c r="FL48" i="74"/>
  <c r="EW48" i="74"/>
  <c r="EV48" i="74"/>
  <c r="EU48" i="74"/>
  <c r="ET48" i="74"/>
  <c r="ES48" i="74"/>
  <c r="ER48" i="74"/>
  <c r="EQ48" i="74"/>
  <c r="EP48" i="74"/>
  <c r="EO48" i="74"/>
  <c r="EN48" i="74"/>
  <c r="EJ48" i="74"/>
  <c r="EI48" i="74"/>
  <c r="EH48" i="74"/>
  <c r="EG48" i="74"/>
  <c r="EF48" i="74"/>
  <c r="EE48" i="74"/>
  <c r="ED48" i="74"/>
  <c r="EC48" i="74"/>
  <c r="EB48" i="74"/>
  <c r="EA48" i="74"/>
  <c r="DW48" i="74"/>
  <c r="DV48" i="74"/>
  <c r="DU48" i="74"/>
  <c r="DT48" i="74"/>
  <c r="DS48" i="74"/>
  <c r="DR48" i="74"/>
  <c r="DQ48" i="74"/>
  <c r="DP48" i="74"/>
  <c r="DO48" i="74"/>
  <c r="DN48" i="74"/>
  <c r="CL48" i="74"/>
  <c r="CZ48" i="74" s="1"/>
  <c r="G48" i="74"/>
  <c r="D48" i="74"/>
  <c r="AZ48" i="74" s="1"/>
  <c r="DM47" i="74"/>
  <c r="DZ47" i="74" s="1"/>
  <c r="EM47" i="74" s="1"/>
  <c r="FA47" i="74" s="1"/>
  <c r="DM46" i="74"/>
  <c r="DZ46" i="74" s="1"/>
  <c r="EM46" i="74" s="1"/>
  <c r="FA46" i="74" s="1"/>
  <c r="DM45" i="74"/>
  <c r="DZ45" i="74" s="1"/>
  <c r="EM45" i="74" s="1"/>
  <c r="FA45" i="74" s="1"/>
  <c r="FK43" i="74"/>
  <c r="FJ43" i="74"/>
  <c r="FI43" i="74"/>
  <c r="FH43" i="74"/>
  <c r="FG43" i="74"/>
  <c r="FF43" i="74"/>
  <c r="FE43" i="74"/>
  <c r="FD43" i="74"/>
  <c r="FC43" i="74"/>
  <c r="FB43" i="74"/>
  <c r="DM43" i="74"/>
  <c r="DZ43" i="74" s="1"/>
  <c r="EM43" i="74" s="1"/>
  <c r="FA43" i="74" s="1"/>
  <c r="T43" i="74"/>
  <c r="M8" i="68" s="1"/>
  <c r="M7" i="75" s="1"/>
  <c r="S43" i="74"/>
  <c r="L8" i="68" s="1"/>
  <c r="L7" i="75" s="1"/>
  <c r="R43" i="74"/>
  <c r="K8" i="68" s="1"/>
  <c r="K7" i="75" s="1"/>
  <c r="Q43" i="74"/>
  <c r="J8" i="68" s="1"/>
  <c r="J7" i="75" s="1"/>
  <c r="P43" i="74"/>
  <c r="I8" i="68" s="1"/>
  <c r="I7" i="75" s="1"/>
  <c r="O43" i="74"/>
  <c r="H8" i="68" s="1"/>
  <c r="H7" i="75" s="1"/>
  <c r="N43" i="74"/>
  <c r="G8" i="68" s="1"/>
  <c r="G7" i="75" s="1"/>
  <c r="M43" i="74"/>
  <c r="F8" i="68" s="1"/>
  <c r="F7" i="75" s="1"/>
  <c r="L43" i="74"/>
  <c r="E8" i="68" s="1"/>
  <c r="E7" i="75" s="1"/>
  <c r="K43" i="74"/>
  <c r="D8" i="68" s="1"/>
  <c r="D7" i="75" s="1"/>
  <c r="FL42" i="74"/>
  <c r="EW42" i="74"/>
  <c r="EV42" i="74"/>
  <c r="EU42" i="74"/>
  <c r="ET42" i="74"/>
  <c r="ES42" i="74"/>
  <c r="ER42" i="74"/>
  <c r="EQ42" i="74"/>
  <c r="EP42" i="74"/>
  <c r="EO42" i="74"/>
  <c r="EN42" i="74"/>
  <c r="EJ42" i="74"/>
  <c r="EI42" i="74"/>
  <c r="EH42" i="74"/>
  <c r="EG42" i="74"/>
  <c r="EF42" i="74"/>
  <c r="EE42" i="74"/>
  <c r="ED42" i="74"/>
  <c r="EC42" i="74"/>
  <c r="EB42" i="74"/>
  <c r="EA42" i="74"/>
  <c r="DW42" i="74"/>
  <c r="DV42" i="74"/>
  <c r="DU42" i="74"/>
  <c r="DT42" i="74"/>
  <c r="DS42" i="74"/>
  <c r="DR42" i="74"/>
  <c r="DQ42" i="74"/>
  <c r="DP42" i="74"/>
  <c r="DO42" i="74"/>
  <c r="DN42" i="74"/>
  <c r="CL42" i="74"/>
  <c r="CZ42" i="74" s="1"/>
  <c r="DM42" i="74" s="1"/>
  <c r="DZ42" i="74" s="1"/>
  <c r="EM42" i="74" s="1"/>
  <c r="FA42" i="74" s="1"/>
  <c r="G42" i="74"/>
  <c r="FL35" i="74"/>
  <c r="EW35" i="74"/>
  <c r="EV35" i="74"/>
  <c r="EU35" i="74"/>
  <c r="ET35" i="74"/>
  <c r="ES35" i="74"/>
  <c r="ER35" i="74"/>
  <c r="EQ35" i="74"/>
  <c r="EP35" i="74"/>
  <c r="EO35" i="74"/>
  <c r="EN35" i="74"/>
  <c r="EJ35" i="74"/>
  <c r="EI35" i="74"/>
  <c r="EH35" i="74"/>
  <c r="EG35" i="74"/>
  <c r="EF35" i="74"/>
  <c r="EE35" i="74"/>
  <c r="ED35" i="74"/>
  <c r="EC35" i="74"/>
  <c r="EB35" i="74"/>
  <c r="EA35" i="74"/>
  <c r="DW35" i="74"/>
  <c r="DV35" i="74"/>
  <c r="DU35" i="74"/>
  <c r="DT35" i="74"/>
  <c r="DS35" i="74"/>
  <c r="DR35" i="74"/>
  <c r="DQ35" i="74"/>
  <c r="DP35" i="74"/>
  <c r="DO35" i="74"/>
  <c r="DN35" i="74"/>
  <c r="CL35" i="74"/>
  <c r="CZ35" i="74" s="1"/>
  <c r="DM35" i="74" s="1"/>
  <c r="DZ35" i="74" s="1"/>
  <c r="EM35" i="74" s="1"/>
  <c r="FA35" i="74" s="1"/>
  <c r="G35" i="74"/>
  <c r="FL34" i="74"/>
  <c r="EW34" i="74"/>
  <c r="EV34" i="74"/>
  <c r="EU34" i="74"/>
  <c r="ET34" i="74"/>
  <c r="ES34" i="74"/>
  <c r="ER34" i="74"/>
  <c r="EQ34" i="74"/>
  <c r="EP34" i="74"/>
  <c r="EO34" i="74"/>
  <c r="EN34" i="74"/>
  <c r="EJ34" i="74"/>
  <c r="EI34" i="74"/>
  <c r="EH34" i="74"/>
  <c r="EG34" i="74"/>
  <c r="EF34" i="74"/>
  <c r="EE34" i="74"/>
  <c r="ED34" i="74"/>
  <c r="EC34" i="74"/>
  <c r="EB34" i="74"/>
  <c r="EA34" i="74"/>
  <c r="DW34" i="74"/>
  <c r="DV34" i="74"/>
  <c r="DU34" i="74"/>
  <c r="DT34" i="74"/>
  <c r="DS34" i="74"/>
  <c r="DR34" i="74"/>
  <c r="DQ34" i="74"/>
  <c r="DP34" i="74"/>
  <c r="DO34" i="74"/>
  <c r="DN34" i="74"/>
  <c r="CL34" i="74"/>
  <c r="CZ34" i="74" s="1"/>
  <c r="G34" i="74"/>
  <c r="DM33" i="74"/>
  <c r="DZ33" i="74" s="1"/>
  <c r="EM33" i="74" s="1"/>
  <c r="FA33" i="74" s="1"/>
  <c r="DK33" i="74"/>
  <c r="DM32" i="74"/>
  <c r="DZ32" i="74" s="1"/>
  <c r="EM32" i="74" s="1"/>
  <c r="FA32" i="74" s="1"/>
  <c r="EX31" i="74"/>
  <c r="EK31" i="74"/>
  <c r="DX31" i="74"/>
  <c r="DK31" i="74"/>
  <c r="CW31" i="74"/>
  <c r="CL31" i="74"/>
  <c r="CZ31" i="74" s="1"/>
  <c r="DM31" i="74" s="1"/>
  <c r="DZ31" i="74" s="1"/>
  <c r="EM31" i="74" s="1"/>
  <c r="FA31" i="74" s="1"/>
  <c r="BX31" i="74"/>
  <c r="BW31" i="74"/>
  <c r="BV31" i="74"/>
  <c r="BU31" i="74"/>
  <c r="BT31" i="74"/>
  <c r="BS31" i="74"/>
  <c r="BR31" i="74"/>
  <c r="BQ31" i="74"/>
  <c r="BP31" i="74"/>
  <c r="BO31" i="74"/>
  <c r="T31" i="74"/>
  <c r="S31" i="74"/>
  <c r="R31" i="74"/>
  <c r="Q31" i="74"/>
  <c r="P31" i="74"/>
  <c r="O31" i="74"/>
  <c r="N31" i="74"/>
  <c r="M31" i="74"/>
  <c r="L31" i="74"/>
  <c r="K31" i="74"/>
  <c r="EX30" i="74"/>
  <c r="EK30" i="74"/>
  <c r="DX30" i="74"/>
  <c r="DK30" i="74"/>
  <c r="CW30" i="74"/>
  <c r="CL30" i="74"/>
  <c r="CZ30" i="74" s="1"/>
  <c r="DM30" i="74" s="1"/>
  <c r="DZ30" i="74" s="1"/>
  <c r="EM30" i="74" s="1"/>
  <c r="FA30" i="74" s="1"/>
  <c r="EX29" i="74"/>
  <c r="EK29" i="74"/>
  <c r="DX29" i="74"/>
  <c r="DK29" i="74"/>
  <c r="CW29" i="74"/>
  <c r="CL29" i="74"/>
  <c r="CZ29" i="74" s="1"/>
  <c r="DM29" i="74" s="1"/>
  <c r="DZ29" i="74" s="1"/>
  <c r="EM29" i="74" s="1"/>
  <c r="FA29" i="74" s="1"/>
  <c r="EX28" i="74"/>
  <c r="EK28" i="74"/>
  <c r="DX28" i="74"/>
  <c r="DK28" i="74"/>
  <c r="CW28" i="74"/>
  <c r="CL28" i="74"/>
  <c r="CZ28" i="74" s="1"/>
  <c r="DM28" i="74" s="1"/>
  <c r="DZ28" i="74" s="1"/>
  <c r="EM28" i="74" s="1"/>
  <c r="FA28" i="74" s="1"/>
  <c r="DM27" i="74"/>
  <c r="DZ27" i="74" s="1"/>
  <c r="EM27" i="74" s="1"/>
  <c r="FA27" i="74" s="1"/>
  <c r="DK27" i="74"/>
  <c r="DM26" i="74"/>
  <c r="DZ26" i="74" s="1"/>
  <c r="EM26" i="74" s="1"/>
  <c r="FA26" i="74" s="1"/>
  <c r="FK25" i="74"/>
  <c r="FJ25" i="74"/>
  <c r="FI25" i="74"/>
  <c r="FH25" i="74"/>
  <c r="FG25" i="74"/>
  <c r="FF25" i="74"/>
  <c r="FE25" i="74"/>
  <c r="FD25" i="74"/>
  <c r="FC25" i="74"/>
  <c r="FB25" i="74"/>
  <c r="DM25" i="74"/>
  <c r="DZ25" i="74" s="1"/>
  <c r="EM25" i="74" s="1"/>
  <c r="FA25" i="74" s="1"/>
  <c r="T25" i="74"/>
  <c r="M5" i="75" s="1"/>
  <c r="S25" i="74"/>
  <c r="L5" i="75" s="1"/>
  <c r="R25" i="74"/>
  <c r="K5" i="75" s="1"/>
  <c r="Q25" i="74"/>
  <c r="J5" i="75" s="1"/>
  <c r="P25" i="74"/>
  <c r="I5" i="75" s="1"/>
  <c r="O25" i="74"/>
  <c r="H5" i="75" s="1"/>
  <c r="N25" i="74"/>
  <c r="G5" i="75" s="1"/>
  <c r="M25" i="74"/>
  <c r="F5" i="75" s="1"/>
  <c r="L25" i="74"/>
  <c r="E5" i="75" s="1"/>
  <c r="K25" i="74"/>
  <c r="D5" i="75" s="1"/>
  <c r="FL18" i="74"/>
  <c r="EW18" i="74"/>
  <c r="EV18" i="74"/>
  <c r="EU18" i="74"/>
  <c r="ET18" i="74"/>
  <c r="ES18" i="74"/>
  <c r="ER18" i="74"/>
  <c r="EQ18" i="74"/>
  <c r="EP18" i="74"/>
  <c r="EO18" i="74"/>
  <c r="EN18" i="74"/>
  <c r="EJ18" i="74"/>
  <c r="EI18" i="74"/>
  <c r="EH18" i="74"/>
  <c r="EG18" i="74"/>
  <c r="EF18" i="74"/>
  <c r="EE18" i="74"/>
  <c r="ED18" i="74"/>
  <c r="EC18" i="74"/>
  <c r="EB18" i="74"/>
  <c r="EA18" i="74"/>
  <c r="DW18" i="74"/>
  <c r="DV18" i="74"/>
  <c r="DU18" i="74"/>
  <c r="DT18" i="74"/>
  <c r="DS18" i="74"/>
  <c r="DR18" i="74"/>
  <c r="DQ18" i="74"/>
  <c r="DP18" i="74"/>
  <c r="DO18" i="74"/>
  <c r="DN18" i="74"/>
  <c r="CL18" i="74"/>
  <c r="CM18" i="74" s="1"/>
  <c r="G18" i="74"/>
  <c r="FL17" i="74"/>
  <c r="EW17" i="74"/>
  <c r="EV17" i="74"/>
  <c r="EU17" i="74"/>
  <c r="ET17" i="74"/>
  <c r="ES17" i="74"/>
  <c r="ER17" i="74"/>
  <c r="EQ17" i="74"/>
  <c r="EP17" i="74"/>
  <c r="EO17" i="74"/>
  <c r="EN17" i="74"/>
  <c r="EJ17" i="74"/>
  <c r="EI17" i="74"/>
  <c r="EH17" i="74"/>
  <c r="EG17" i="74"/>
  <c r="EF17" i="74"/>
  <c r="EE17" i="74"/>
  <c r="ED17" i="74"/>
  <c r="EC17" i="74"/>
  <c r="EB17" i="74"/>
  <c r="EA17" i="74"/>
  <c r="DW17" i="74"/>
  <c r="DV17" i="74"/>
  <c r="DU17" i="74"/>
  <c r="DT17" i="74"/>
  <c r="DS17" i="74"/>
  <c r="DR17" i="74"/>
  <c r="DQ17" i="74"/>
  <c r="DP17" i="74"/>
  <c r="DO17" i="74"/>
  <c r="DN17" i="74"/>
  <c r="CL17" i="74"/>
  <c r="G17" i="74"/>
  <c r="FL16" i="74"/>
  <c r="EW16" i="74"/>
  <c r="EV16" i="74"/>
  <c r="EU16" i="74"/>
  <c r="ET16" i="74"/>
  <c r="ES16" i="74"/>
  <c r="ER16" i="74"/>
  <c r="EQ16" i="74"/>
  <c r="EP16" i="74"/>
  <c r="EO16" i="74"/>
  <c r="EN16" i="74"/>
  <c r="EJ16" i="74"/>
  <c r="EI16" i="74"/>
  <c r="EH16" i="74"/>
  <c r="EG16" i="74"/>
  <c r="EF16" i="74"/>
  <c r="EE16" i="74"/>
  <c r="ED16" i="74"/>
  <c r="EC16" i="74"/>
  <c r="EB16" i="74"/>
  <c r="EA16" i="74"/>
  <c r="DW16" i="74"/>
  <c r="DV16" i="74"/>
  <c r="DU16" i="74"/>
  <c r="DT16" i="74"/>
  <c r="DS16" i="74"/>
  <c r="DR16" i="74"/>
  <c r="DQ16" i="74"/>
  <c r="DP16" i="74"/>
  <c r="DO16" i="74"/>
  <c r="DN16" i="74"/>
  <c r="CL16" i="74"/>
  <c r="CM16" i="74" s="1"/>
  <c r="G16" i="74"/>
  <c r="DM15" i="74"/>
  <c r="DZ15" i="74" s="1"/>
  <c r="EM15" i="74" s="1"/>
  <c r="FA15" i="74" s="1"/>
  <c r="DK15" i="74"/>
  <c r="DM14" i="74"/>
  <c r="DZ14" i="74" s="1"/>
  <c r="EM14" i="74" s="1"/>
  <c r="FA14" i="74" s="1"/>
  <c r="FK13" i="74"/>
  <c r="FJ13" i="74"/>
  <c r="FI13" i="74"/>
  <c r="FH13" i="74"/>
  <c r="FG13" i="74"/>
  <c r="FF13" i="74"/>
  <c r="FE13" i="74"/>
  <c r="FD13" i="74"/>
  <c r="FC13" i="74"/>
  <c r="FB13" i="74"/>
  <c r="DM13" i="74"/>
  <c r="DZ13" i="74" s="1"/>
  <c r="EM13" i="74" s="1"/>
  <c r="FA13" i="74" s="1"/>
  <c r="T13" i="74"/>
  <c r="S13" i="74"/>
  <c r="L5" i="68" s="1"/>
  <c r="L4" i="75" s="1"/>
  <c r="R13" i="74"/>
  <c r="K5" i="68" s="1"/>
  <c r="K4" i="75" s="1"/>
  <c r="Q13" i="74"/>
  <c r="J5" i="68" s="1"/>
  <c r="J4" i="75" s="1"/>
  <c r="P13" i="74"/>
  <c r="O13" i="74"/>
  <c r="H5" i="68" s="1"/>
  <c r="H4" i="75" s="1"/>
  <c r="N13" i="74"/>
  <c r="G5" i="68" s="1"/>
  <c r="G4" i="75" s="1"/>
  <c r="M13" i="74"/>
  <c r="F5" i="68" s="1"/>
  <c r="F4" i="75" s="1"/>
  <c r="L13" i="74"/>
  <c r="K13" i="74"/>
  <c r="D5" i="68" s="1"/>
  <c r="D4" i="75" s="1"/>
  <c r="FL6" i="74"/>
  <c r="EW6" i="74"/>
  <c r="EV6" i="74"/>
  <c r="EU6" i="74"/>
  <c r="ET6" i="74"/>
  <c r="ES6" i="74"/>
  <c r="ER6" i="74"/>
  <c r="EQ6" i="74"/>
  <c r="EP6" i="74"/>
  <c r="EO6" i="74"/>
  <c r="EN6" i="74"/>
  <c r="EJ6" i="74"/>
  <c r="EI6" i="74"/>
  <c r="EH6" i="74"/>
  <c r="EG6" i="74"/>
  <c r="EF6" i="74"/>
  <c r="EE6" i="74"/>
  <c r="ED6" i="74"/>
  <c r="EC6" i="74"/>
  <c r="EB6" i="74"/>
  <c r="EA6" i="74"/>
  <c r="DW6" i="74"/>
  <c r="DV6" i="74"/>
  <c r="DU6" i="74"/>
  <c r="DT6" i="74"/>
  <c r="DS6" i="74"/>
  <c r="DR6" i="74"/>
  <c r="DQ6" i="74"/>
  <c r="DP6" i="74"/>
  <c r="DO6" i="74"/>
  <c r="DN6" i="74"/>
  <c r="CL6" i="74"/>
  <c r="G6" i="74"/>
  <c r="FL5" i="74"/>
  <c r="EW5" i="74"/>
  <c r="EV5" i="74"/>
  <c r="EU5" i="74"/>
  <c r="ET5" i="74"/>
  <c r="ES5" i="74"/>
  <c r="ER5" i="74"/>
  <c r="EQ5" i="74"/>
  <c r="EP5" i="74"/>
  <c r="EO5" i="74"/>
  <c r="EN5" i="74"/>
  <c r="EJ5" i="74"/>
  <c r="EI5" i="74"/>
  <c r="EH5" i="74"/>
  <c r="EG5" i="74"/>
  <c r="EF5" i="74"/>
  <c r="EE5" i="74"/>
  <c r="ED5" i="74"/>
  <c r="EC5" i="74"/>
  <c r="EB5" i="74"/>
  <c r="EA5" i="74"/>
  <c r="DW5" i="74"/>
  <c r="DV5" i="74"/>
  <c r="DU5" i="74"/>
  <c r="DT5" i="74"/>
  <c r="DS5" i="74"/>
  <c r="DR5" i="74"/>
  <c r="DQ5" i="74"/>
  <c r="DP5" i="74"/>
  <c r="DO5" i="74"/>
  <c r="DN5" i="74"/>
  <c r="CL5" i="74"/>
  <c r="G5" i="74"/>
  <c r="FL4" i="74"/>
  <c r="EW4" i="74"/>
  <c r="EV4" i="74"/>
  <c r="EU4" i="74"/>
  <c r="ET4" i="74"/>
  <c r="ES4" i="74"/>
  <c r="ER4" i="74"/>
  <c r="EQ4" i="74"/>
  <c r="EP4" i="74"/>
  <c r="EO4" i="74"/>
  <c r="EN4" i="74"/>
  <c r="EJ4" i="74"/>
  <c r="EI4" i="74"/>
  <c r="EH4" i="74"/>
  <c r="EG4" i="74"/>
  <c r="EF4" i="74"/>
  <c r="EE4" i="74"/>
  <c r="ED4" i="74"/>
  <c r="EC4" i="74"/>
  <c r="EB4" i="74"/>
  <c r="EA4" i="74"/>
  <c r="CL4" i="74"/>
  <c r="G4" i="74"/>
  <c r="EK3" i="74"/>
  <c r="EK15" i="74" s="1"/>
  <c r="EK27" i="74" s="1"/>
  <c r="EK33" i="74" s="1"/>
  <c r="EK47" i="74" s="1"/>
  <c r="EK54" i="74" s="1"/>
  <c r="DX3" i="74"/>
  <c r="DX15" i="74" s="1"/>
  <c r="DX27" i="74" s="1"/>
  <c r="DX33" i="74" s="1"/>
  <c r="DX47" i="74" s="1"/>
  <c r="DX54" i="74" s="1"/>
  <c r="DK3" i="74"/>
  <c r="EX3" i="74" s="1"/>
  <c r="EX15" i="74" s="1"/>
  <c r="EX27" i="74" s="1"/>
  <c r="EX33" i="74" s="1"/>
  <c r="EX47" i="74" s="1"/>
  <c r="EX54" i="74" s="1"/>
  <c r="K3" i="74"/>
  <c r="L3" i="74" s="1"/>
  <c r="E4" i="68" s="1"/>
  <c r="D1" i="74"/>
  <c r="K13" i="63"/>
  <c r="J13" i="63"/>
  <c r="I13" i="63"/>
  <c r="H13" i="63"/>
  <c r="G13" i="63"/>
  <c r="F13" i="63"/>
  <c r="E13" i="63"/>
  <c r="D13" i="63"/>
  <c r="C13" i="63"/>
  <c r="K12" i="63"/>
  <c r="J12" i="63"/>
  <c r="I12" i="63"/>
  <c r="H12" i="63"/>
  <c r="G12" i="63"/>
  <c r="F12" i="63"/>
  <c r="D12" i="63"/>
  <c r="C12" i="63"/>
  <c r="K11" i="63"/>
  <c r="J11" i="63"/>
  <c r="I11" i="63"/>
  <c r="H11" i="63"/>
  <c r="G11" i="63"/>
  <c r="F11" i="63"/>
  <c r="E11" i="63"/>
  <c r="D11" i="63"/>
  <c r="C11" i="63"/>
  <c r="K10" i="63"/>
  <c r="J10" i="63"/>
  <c r="I10" i="63"/>
  <c r="H10" i="63"/>
  <c r="G10" i="63"/>
  <c r="F10" i="63"/>
  <c r="E10" i="63"/>
  <c r="D10" i="63"/>
  <c r="C10" i="63"/>
  <c r="B13" i="63"/>
  <c r="B12" i="63"/>
  <c r="B11" i="63"/>
  <c r="B10" i="63"/>
  <c r="G39" i="82" l="1"/>
  <c r="G39" i="84" s="1"/>
  <c r="H39" i="82"/>
  <c r="H39" i="84" s="1"/>
  <c r="I39" i="82"/>
  <c r="I39" i="84" s="1"/>
  <c r="J39" i="82"/>
  <c r="J39" i="84" s="1"/>
  <c r="K39" i="82"/>
  <c r="K39" i="84" s="1"/>
  <c r="L39" i="82"/>
  <c r="L39" i="84" s="1"/>
  <c r="E39" i="82"/>
  <c r="E39" i="84" s="1"/>
  <c r="F39" i="82"/>
  <c r="F39" i="84" s="1"/>
  <c r="D39" i="82"/>
  <c r="D39" i="84" s="1"/>
  <c r="CV18" i="74"/>
  <c r="CR18" i="74"/>
  <c r="CN18" i="74"/>
  <c r="CU18" i="74"/>
  <c r="CQ18" i="74"/>
  <c r="CT18" i="74"/>
  <c r="CP18" i="74"/>
  <c r="CS18" i="74"/>
  <c r="CO18" i="74"/>
  <c r="CZ16" i="74"/>
  <c r="C13" i="75"/>
  <c r="DM34" i="74"/>
  <c r="DZ34" i="74" s="1"/>
  <c r="EM34" i="74" s="1"/>
  <c r="FA34" i="74" s="1"/>
  <c r="D31" i="82"/>
  <c r="D31" i="84" s="1"/>
  <c r="H31" i="82"/>
  <c r="H31" i="84" s="1"/>
  <c r="L31" i="82"/>
  <c r="L31" i="84" s="1"/>
  <c r="D35" i="82"/>
  <c r="D35" i="84" s="1"/>
  <c r="H35" i="82"/>
  <c r="H35" i="84" s="1"/>
  <c r="L35" i="82"/>
  <c r="L35" i="84" s="1"/>
  <c r="C35" i="82"/>
  <c r="C35" i="84" s="1"/>
  <c r="E31" i="82"/>
  <c r="E31" i="84" s="1"/>
  <c r="I31" i="82"/>
  <c r="I31" i="84" s="1"/>
  <c r="E35" i="82"/>
  <c r="E35" i="84" s="1"/>
  <c r="I35" i="82"/>
  <c r="I35" i="84" s="1"/>
  <c r="F31" i="82"/>
  <c r="F31" i="84" s="1"/>
  <c r="J31" i="82"/>
  <c r="J31" i="84" s="1"/>
  <c r="F35" i="82"/>
  <c r="F35" i="84" s="1"/>
  <c r="J35" i="82"/>
  <c r="J35" i="84" s="1"/>
  <c r="G31" i="82"/>
  <c r="G31" i="84" s="1"/>
  <c r="K31" i="82"/>
  <c r="K31" i="84" s="1"/>
  <c r="G35" i="82"/>
  <c r="G35" i="84" s="1"/>
  <c r="K35" i="82"/>
  <c r="K35" i="84" s="1"/>
  <c r="DM48" i="74"/>
  <c r="DZ48" i="74" s="1"/>
  <c r="EM48" i="74" s="1"/>
  <c r="FA48" i="74" s="1"/>
  <c r="G7" i="68"/>
  <c r="G6" i="75" s="1"/>
  <c r="G8" i="75" s="1"/>
  <c r="K7" i="68"/>
  <c r="K6" i="69" s="1"/>
  <c r="D7" i="68"/>
  <c r="D6" i="75" s="1"/>
  <c r="H7" i="68"/>
  <c r="H6" i="69" s="1"/>
  <c r="L7" i="68"/>
  <c r="L6" i="75" s="1"/>
  <c r="L8" i="75" s="1"/>
  <c r="E7" i="68"/>
  <c r="E6" i="75" s="1"/>
  <c r="I7" i="68"/>
  <c r="I6" i="75" s="1"/>
  <c r="M7" i="68"/>
  <c r="M6" i="69" s="1"/>
  <c r="F7" i="68"/>
  <c r="F6" i="75" s="1"/>
  <c r="F8" i="75" s="1"/>
  <c r="J7" i="68"/>
  <c r="J6" i="69" s="1"/>
  <c r="DO52" i="74"/>
  <c r="EH52" i="74"/>
  <c r="DQ52" i="74"/>
  <c r="EB52" i="74"/>
  <c r="EJ52" i="74"/>
  <c r="EU52" i="74"/>
  <c r="DW52" i="74"/>
  <c r="ES52" i="74"/>
  <c r="DS52" i="74"/>
  <c r="ED52" i="74"/>
  <c r="EO52" i="74"/>
  <c r="EW52" i="74"/>
  <c r="DU52" i="74"/>
  <c r="EF52" i="74"/>
  <c r="EQ52" i="74"/>
  <c r="D4" i="69"/>
  <c r="H5" i="69"/>
  <c r="L5" i="69"/>
  <c r="F7" i="69"/>
  <c r="J7" i="69"/>
  <c r="D5" i="69"/>
  <c r="F4" i="69"/>
  <c r="J4" i="69"/>
  <c r="E5" i="69"/>
  <c r="I5" i="69"/>
  <c r="M5" i="69"/>
  <c r="G7" i="69"/>
  <c r="K7" i="69"/>
  <c r="G4" i="69"/>
  <c r="K4" i="69"/>
  <c r="F5" i="69"/>
  <c r="J5" i="69"/>
  <c r="H7" i="69"/>
  <c r="L7" i="69"/>
  <c r="D7" i="69"/>
  <c r="H4" i="69"/>
  <c r="L4" i="69"/>
  <c r="G5" i="69"/>
  <c r="K5" i="69"/>
  <c r="E7" i="69"/>
  <c r="I7" i="69"/>
  <c r="M7" i="69"/>
  <c r="C5" i="75"/>
  <c r="C7" i="75"/>
  <c r="ES13" i="74"/>
  <c r="EO13" i="74"/>
  <c r="EW13" i="74"/>
  <c r="EP13" i="74"/>
  <c r="DK71" i="74"/>
  <c r="ET13" i="74"/>
  <c r="L45" i="74"/>
  <c r="P45" i="74"/>
  <c r="T45" i="74"/>
  <c r="FC71" i="74"/>
  <c r="FG71" i="74"/>
  <c r="FK71" i="74"/>
  <c r="D4" i="68"/>
  <c r="Q45" i="74"/>
  <c r="R45" i="74"/>
  <c r="EC25" i="74"/>
  <c r="EG25" i="74"/>
  <c r="EN25" i="74"/>
  <c r="ER25" i="74"/>
  <c r="EV25" i="74"/>
  <c r="M45" i="74"/>
  <c r="K45" i="74"/>
  <c r="O45" i="74"/>
  <c r="S45" i="74"/>
  <c r="CW62" i="74"/>
  <c r="AS71" i="74"/>
  <c r="AW71" i="74"/>
  <c r="BA71" i="74"/>
  <c r="DK67" i="74"/>
  <c r="FF71" i="74"/>
  <c r="FJ71" i="74"/>
  <c r="E5" i="68"/>
  <c r="I5" i="68"/>
  <c r="M5" i="68"/>
  <c r="FB71" i="74"/>
  <c r="DK56" i="74"/>
  <c r="N45" i="74"/>
  <c r="DP25" i="74"/>
  <c r="DT25" i="74"/>
  <c r="EA25" i="74"/>
  <c r="EE25" i="74"/>
  <c r="EI25" i="74"/>
  <c r="EP25" i="74"/>
  <c r="DQ43" i="74"/>
  <c r="DU43" i="74"/>
  <c r="EB43" i="74"/>
  <c r="EF43" i="74"/>
  <c r="EJ43" i="74"/>
  <c r="EQ43" i="74"/>
  <c r="EU43" i="74"/>
  <c r="EQ25" i="74"/>
  <c r="EU25" i="74"/>
  <c r="EC43" i="74"/>
  <c r="EG43" i="74"/>
  <c r="EB13" i="74"/>
  <c r="EF13" i="74"/>
  <c r="EJ13" i="74"/>
  <c r="EQ13" i="74"/>
  <c r="EU13" i="74"/>
  <c r="EC13" i="74"/>
  <c r="EG13" i="74"/>
  <c r="DO25" i="74"/>
  <c r="DS25" i="74"/>
  <c r="DW25" i="74"/>
  <c r="FL25" i="74"/>
  <c r="DP43" i="74"/>
  <c r="DT43" i="74"/>
  <c r="EP43" i="74"/>
  <c r="ET43" i="74"/>
  <c r="AU48" i="74"/>
  <c r="CP48" i="74" s="1"/>
  <c r="DD48" i="74" s="1"/>
  <c r="DX49" i="74"/>
  <c r="EX49" i="74"/>
  <c r="BB59" i="74"/>
  <c r="BB62" i="74"/>
  <c r="AT71" i="74"/>
  <c r="AX71" i="74"/>
  <c r="BB67" i="74"/>
  <c r="DK69" i="74"/>
  <c r="CW75" i="74"/>
  <c r="DK62" i="74"/>
  <c r="F71" i="74"/>
  <c r="DK68" i="74"/>
  <c r="FL3" i="74"/>
  <c r="FL15" i="74" s="1"/>
  <c r="FL27" i="74" s="1"/>
  <c r="FL33" i="74" s="1"/>
  <c r="FL47" i="74" s="1"/>
  <c r="FL54" i="74" s="1"/>
  <c r="EX6" i="74"/>
  <c r="EK18" i="74"/>
  <c r="G43" i="74"/>
  <c r="DX35" i="74"/>
  <c r="EX35" i="74"/>
  <c r="FL52" i="74"/>
  <c r="BB55" i="74"/>
  <c r="BB57" i="74"/>
  <c r="DX60" i="74"/>
  <c r="EX60" i="74"/>
  <c r="DK63" i="74"/>
  <c r="EK63" i="74"/>
  <c r="AR71" i="74"/>
  <c r="AV71" i="74"/>
  <c r="AZ71" i="74"/>
  <c r="FE71" i="74"/>
  <c r="FI71" i="74"/>
  <c r="EK4" i="74"/>
  <c r="DQ25" i="74"/>
  <c r="DU25" i="74"/>
  <c r="AR3" i="74"/>
  <c r="DX5" i="74"/>
  <c r="EX5" i="74"/>
  <c r="FL13" i="74"/>
  <c r="DO43" i="74"/>
  <c r="DS43" i="74"/>
  <c r="DW43" i="74"/>
  <c r="ED43" i="74"/>
  <c r="EH43" i="74"/>
  <c r="EO43" i="74"/>
  <c r="ES43" i="74"/>
  <c r="EW43" i="74"/>
  <c r="DX42" i="74"/>
  <c r="EX42" i="74"/>
  <c r="AY48" i="74"/>
  <c r="CT48" i="74" s="1"/>
  <c r="DH48" i="74" s="1"/>
  <c r="DR52" i="74"/>
  <c r="DV52" i="74"/>
  <c r="EC52" i="74"/>
  <c r="EG52" i="74"/>
  <c r="ER52" i="74"/>
  <c r="EV52" i="74"/>
  <c r="DX57" i="74"/>
  <c r="EX57" i="74"/>
  <c r="EK59" i="74"/>
  <c r="FL59" i="74"/>
  <c r="DX62" i="74"/>
  <c r="EX62" i="74"/>
  <c r="EK67" i="74"/>
  <c r="EK71" i="74"/>
  <c r="EK6" i="74"/>
  <c r="ED25" i="74"/>
  <c r="EH25" i="74"/>
  <c r="EX17" i="74"/>
  <c r="DX18" i="74"/>
  <c r="EX18" i="74"/>
  <c r="EK35" i="74"/>
  <c r="AZ52" i="74"/>
  <c r="K8" i="82" s="1"/>
  <c r="K41" i="82" s="1"/>
  <c r="AU49" i="74"/>
  <c r="CP49" i="74" s="1"/>
  <c r="DD49" i="74" s="1"/>
  <c r="EK49" i="74"/>
  <c r="CW60" i="74"/>
  <c r="DK60" i="74"/>
  <c r="EK60" i="74"/>
  <c r="DX63" i="74"/>
  <c r="EX63" i="74"/>
  <c r="EK68" i="74"/>
  <c r="FL68" i="74"/>
  <c r="EK69" i="74"/>
  <c r="FL69" i="74"/>
  <c r="EK5" i="74"/>
  <c r="ET25" i="74"/>
  <c r="EK42" i="74"/>
  <c r="DP52" i="74"/>
  <c r="DT52" i="74"/>
  <c r="EE52" i="74"/>
  <c r="EI52" i="74"/>
  <c r="EP52" i="74"/>
  <c r="ET52" i="74"/>
  <c r="AY49" i="74"/>
  <c r="CT49" i="74" s="1"/>
  <c r="DH49" i="74" s="1"/>
  <c r="EK57" i="74"/>
  <c r="FL57" i="74"/>
  <c r="DX59" i="74"/>
  <c r="EX59" i="74"/>
  <c r="FL61" i="74"/>
  <c r="FL65" i="74" s="1"/>
  <c r="EK62" i="74"/>
  <c r="DX67" i="74"/>
  <c r="EX67" i="74"/>
  <c r="FD71" i="74"/>
  <c r="FH71" i="74"/>
  <c r="DX71" i="74"/>
  <c r="EX71" i="74"/>
  <c r="L15" i="74"/>
  <c r="AS3" i="74"/>
  <c r="M3" i="74"/>
  <c r="F4" i="68" s="1"/>
  <c r="EX4" i="74"/>
  <c r="CV88" i="74"/>
  <c r="CR88" i="74"/>
  <c r="CN88" i="74"/>
  <c r="CO89" i="74"/>
  <c r="CU88" i="74"/>
  <c r="CQ88" i="74"/>
  <c r="CM88" i="74"/>
  <c r="CV89" i="74"/>
  <c r="CT88" i="74"/>
  <c r="CP88" i="74"/>
  <c r="CS88" i="74"/>
  <c r="CO88" i="74"/>
  <c r="CZ4" i="74"/>
  <c r="ED13" i="74"/>
  <c r="EH13" i="74"/>
  <c r="CZ6" i="74"/>
  <c r="DX6" i="74"/>
  <c r="K15" i="74"/>
  <c r="G13" i="74"/>
  <c r="EA13" i="74"/>
  <c r="EE13" i="74"/>
  <c r="EI13" i="74"/>
  <c r="EN13" i="74"/>
  <c r="ER13" i="74"/>
  <c r="EV13" i="74"/>
  <c r="CZ5" i="74"/>
  <c r="DX16" i="74"/>
  <c r="EO25" i="74"/>
  <c r="ES25" i="74"/>
  <c r="EW25" i="74"/>
  <c r="CZ17" i="74"/>
  <c r="EK17" i="74"/>
  <c r="G25" i="74"/>
  <c r="DN25" i="74"/>
  <c r="DR25" i="74"/>
  <c r="DV25" i="74"/>
  <c r="EB25" i="74"/>
  <c r="EF25" i="74"/>
  <c r="EJ25" i="74"/>
  <c r="EX16" i="74"/>
  <c r="DX17" i="74"/>
  <c r="EK16" i="74"/>
  <c r="CZ18" i="74"/>
  <c r="C31" i="74"/>
  <c r="G31" i="74"/>
  <c r="DN43" i="74"/>
  <c r="DR43" i="74"/>
  <c r="DV43" i="74"/>
  <c r="EA43" i="74"/>
  <c r="EE43" i="74"/>
  <c r="EI43" i="74"/>
  <c r="EN43" i="74"/>
  <c r="ER43" i="74"/>
  <c r="EV43" i="74"/>
  <c r="FL43" i="74"/>
  <c r="DN52" i="74"/>
  <c r="DX48" i="74"/>
  <c r="EN52" i="74"/>
  <c r="EX48" i="74"/>
  <c r="CU48" i="74"/>
  <c r="DX34" i="74"/>
  <c r="EK34" i="74"/>
  <c r="EX34" i="74"/>
  <c r="EA52" i="74"/>
  <c r="EK48" i="74"/>
  <c r="G52" i="74"/>
  <c r="AS48" i="74"/>
  <c r="AW48" i="74"/>
  <c r="BA48" i="74"/>
  <c r="AS49" i="74"/>
  <c r="CN49" i="74" s="1"/>
  <c r="DB49" i="74" s="1"/>
  <c r="AW49" i="74"/>
  <c r="CR49" i="74" s="1"/>
  <c r="DF49" i="74" s="1"/>
  <c r="BA49" i="74"/>
  <c r="CV49" i="74" s="1"/>
  <c r="DJ49" i="74" s="1"/>
  <c r="D52" i="74"/>
  <c r="AT48" i="74"/>
  <c r="AX48" i="74"/>
  <c r="AT49" i="74"/>
  <c r="CO49" i="74" s="1"/>
  <c r="DC49" i="74" s="1"/>
  <c r="AX49" i="74"/>
  <c r="CS49" i="74" s="1"/>
  <c r="DG49" i="74" s="1"/>
  <c r="DZ56" i="74"/>
  <c r="AR48" i="74"/>
  <c r="AV48" i="74"/>
  <c r="AR49" i="74"/>
  <c r="CM49" i="74" s="1"/>
  <c r="DA49" i="74" s="1"/>
  <c r="AV49" i="74"/>
  <c r="CQ49" i="74" s="1"/>
  <c r="DE49" i="74" s="1"/>
  <c r="CW56" i="74"/>
  <c r="EB74" i="74"/>
  <c r="D23" i="82" s="1"/>
  <c r="EO74" i="74"/>
  <c r="D24" i="82" s="1"/>
  <c r="D24" i="84" s="1"/>
  <c r="DX61" i="74"/>
  <c r="DX65" i="74" s="1"/>
  <c r="BB56" i="74"/>
  <c r="DX56" i="74"/>
  <c r="EK56" i="74"/>
  <c r="EX56" i="74"/>
  <c r="FL56" i="74"/>
  <c r="CN57" i="74"/>
  <c r="DB57" i="74" s="1"/>
  <c r="DK57" i="74" s="1"/>
  <c r="CM59" i="74"/>
  <c r="EA65" i="74"/>
  <c r="EA74" i="74"/>
  <c r="C23" i="82" s="1"/>
  <c r="C23" i="84" s="1"/>
  <c r="EN74" i="74"/>
  <c r="C24" i="82" s="1"/>
  <c r="C24" i="84" s="1"/>
  <c r="FB62" i="74"/>
  <c r="FL62" i="74" s="1"/>
  <c r="EN65" i="74"/>
  <c r="FB65" i="74"/>
  <c r="CM66" i="74"/>
  <c r="CQ66" i="74"/>
  <c r="CQ71" i="74" s="1"/>
  <c r="CU66" i="74"/>
  <c r="CU71" i="74" s="1"/>
  <c r="CM67" i="74"/>
  <c r="CW67" i="74" s="1"/>
  <c r="CW68" i="74"/>
  <c r="DK70" i="74"/>
  <c r="CN66" i="74"/>
  <c r="CN71" i="74" s="1"/>
  <c r="CR66" i="74"/>
  <c r="CR71" i="74" s="1"/>
  <c r="CV66" i="74"/>
  <c r="CV71" i="74" s="1"/>
  <c r="DX68" i="74"/>
  <c r="CW69" i="74"/>
  <c r="DX69" i="74"/>
  <c r="CW70" i="74"/>
  <c r="BB66" i="74"/>
  <c r="CO66" i="74"/>
  <c r="CO71" i="74" s="1"/>
  <c r="CS66" i="74"/>
  <c r="CS71" i="74" s="1"/>
  <c r="FL67" i="74"/>
  <c r="BB68" i="74"/>
  <c r="AU71" i="74"/>
  <c r="AY71" i="74"/>
  <c r="CP66" i="74"/>
  <c r="CP71" i="74" s="1"/>
  <c r="CT66" i="74"/>
  <c r="CT71" i="74" s="1"/>
  <c r="EX68" i="74"/>
  <c r="EX69" i="74"/>
  <c r="BB69" i="74"/>
  <c r="DI16" i="74" l="1"/>
  <c r="DJ16" i="74"/>
  <c r="DF16" i="74"/>
  <c r="DH16" i="74"/>
  <c r="DA16" i="74"/>
  <c r="DB16" i="74"/>
  <c r="DC16" i="74"/>
  <c r="DD16" i="74"/>
  <c r="DE16" i="74"/>
  <c r="DG16" i="74"/>
  <c r="DB18" i="74"/>
  <c r="DC18" i="74"/>
  <c r="DD18" i="74"/>
  <c r="DJ18" i="74"/>
  <c r="DE18" i="74"/>
  <c r="DF18" i="74"/>
  <c r="DG18" i="74"/>
  <c r="DH18" i="74"/>
  <c r="DA18" i="74"/>
  <c r="DI18" i="74"/>
  <c r="DM18" i="74"/>
  <c r="DZ18" i="74" s="1"/>
  <c r="EM18" i="74" s="1"/>
  <c r="FA18" i="74" s="1"/>
  <c r="DM17" i="74"/>
  <c r="DZ17" i="74" s="1"/>
  <c r="EM17" i="74" s="1"/>
  <c r="FA17" i="74" s="1"/>
  <c r="DM16" i="74"/>
  <c r="DZ16" i="74" s="1"/>
  <c r="EM16" i="74" s="1"/>
  <c r="FA16" i="74" s="1"/>
  <c r="DH52" i="74"/>
  <c r="DK49" i="74"/>
  <c r="CW59" i="74"/>
  <c r="DA59" i="74"/>
  <c r="DD52" i="74"/>
  <c r="J34" i="82"/>
  <c r="J34" i="84" s="1"/>
  <c r="F34" i="82"/>
  <c r="F34" i="84" s="1"/>
  <c r="CS86" i="74"/>
  <c r="CS89" i="74"/>
  <c r="DT4" i="74"/>
  <c r="DM5" i="74"/>
  <c r="DZ5" i="74" s="1"/>
  <c r="EM5" i="74" s="1"/>
  <c r="FA5" i="74" s="1"/>
  <c r="DM6" i="74"/>
  <c r="DZ6" i="74" s="1"/>
  <c r="EM6" i="74" s="1"/>
  <c r="FA6" i="74" s="1"/>
  <c r="CT89" i="74"/>
  <c r="CM89" i="74"/>
  <c r="CP89" i="74"/>
  <c r="CU52" i="74"/>
  <c r="DI48" i="74"/>
  <c r="L20" i="68"/>
  <c r="L19" i="69"/>
  <c r="H33" i="82"/>
  <c r="H33" i="84" s="1"/>
  <c r="L33" i="82"/>
  <c r="L33" i="84" s="1"/>
  <c r="DM4" i="74"/>
  <c r="DZ4" i="74" s="1"/>
  <c r="EM4" i="74" s="1"/>
  <c r="FA4" i="74" s="1"/>
  <c r="L6" i="69"/>
  <c r="H6" i="75"/>
  <c r="H8" i="75" s="1"/>
  <c r="F6" i="69"/>
  <c r="I6" i="69"/>
  <c r="D6" i="69"/>
  <c r="M6" i="75"/>
  <c r="E6" i="69"/>
  <c r="G6" i="69"/>
  <c r="J6" i="75"/>
  <c r="J8" i="75" s="1"/>
  <c r="K6" i="75"/>
  <c r="K8" i="75" s="1"/>
  <c r="D8" i="75"/>
  <c r="EX52" i="74"/>
  <c r="EG45" i="74"/>
  <c r="EQ45" i="74"/>
  <c r="EJ45" i="74"/>
  <c r="EF45" i="74"/>
  <c r="FL71" i="74"/>
  <c r="CP52" i="74"/>
  <c r="AU52" i="74"/>
  <c r="F8" i="82" s="1"/>
  <c r="F41" i="82" s="1"/>
  <c r="EB45" i="74"/>
  <c r="DX52" i="74"/>
  <c r="EC45" i="74"/>
  <c r="M4" i="75"/>
  <c r="M4" i="69"/>
  <c r="I4" i="75"/>
  <c r="I8" i="75" s="1"/>
  <c r="I4" i="69"/>
  <c r="E4" i="75"/>
  <c r="E4" i="69"/>
  <c r="ES45" i="74"/>
  <c r="EX43" i="74"/>
  <c r="EO45" i="74"/>
  <c r="EU45" i="74"/>
  <c r="EP45" i="74"/>
  <c r="EK52" i="74"/>
  <c r="EK43" i="74"/>
  <c r="AY52" i="74"/>
  <c r="J8" i="82" s="1"/>
  <c r="J41" i="82" s="1"/>
  <c r="EW45" i="74"/>
  <c r="CO86" i="74"/>
  <c r="DX43" i="74"/>
  <c r="CT52" i="74"/>
  <c r="CN86" i="74"/>
  <c r="ER45" i="74"/>
  <c r="EA45" i="74"/>
  <c r="BB71" i="74"/>
  <c r="ED45" i="74"/>
  <c r="ET45" i="74"/>
  <c r="CR86" i="74"/>
  <c r="CV86" i="74"/>
  <c r="CT86" i="74"/>
  <c r="CP86" i="74"/>
  <c r="CQ86" i="74"/>
  <c r="CM86" i="74"/>
  <c r="EV45" i="74"/>
  <c r="EE45" i="74"/>
  <c r="CU86" i="74"/>
  <c r="BC3" i="74"/>
  <c r="BO3" i="74" s="1"/>
  <c r="FO3" i="74"/>
  <c r="CW18" i="74"/>
  <c r="C18" i="74" s="1"/>
  <c r="EN45" i="74"/>
  <c r="EI45" i="74"/>
  <c r="EH45" i="74"/>
  <c r="CW57" i="74"/>
  <c r="EM56" i="74"/>
  <c r="AX52" i="74"/>
  <c r="I8" i="82" s="1"/>
  <c r="I41" i="82" s="1"/>
  <c r="CS48" i="74"/>
  <c r="BA52" i="74"/>
  <c r="L8" i="82" s="1"/>
  <c r="L41" i="82" s="1"/>
  <c r="CV48" i="74"/>
  <c r="EK25" i="74"/>
  <c r="EK13" i="74"/>
  <c r="CW49" i="74"/>
  <c r="C49" i="74" s="1"/>
  <c r="F49" i="74" s="1"/>
  <c r="AT52" i="74"/>
  <c r="E8" i="82" s="1"/>
  <c r="E41" i="82" s="1"/>
  <c r="CO48" i="74"/>
  <c r="CR48" i="74"/>
  <c r="AW52" i="74"/>
  <c r="H8" i="82" s="1"/>
  <c r="H41" i="82" s="1"/>
  <c r="EX13" i="74"/>
  <c r="M15" i="74"/>
  <c r="AT3" i="74"/>
  <c r="N3" i="74"/>
  <c r="G4" i="68" s="1"/>
  <c r="AV52" i="74"/>
  <c r="G8" i="82" s="1"/>
  <c r="G41" i="82" s="1"/>
  <c r="CQ48" i="74"/>
  <c r="CN48" i="74"/>
  <c r="AS52" i="74"/>
  <c r="D8" i="82" s="1"/>
  <c r="D41" i="82" s="1"/>
  <c r="DX25" i="74"/>
  <c r="G45" i="74"/>
  <c r="BD3" i="74"/>
  <c r="BP3" i="74" s="1"/>
  <c r="FP3" i="74"/>
  <c r="CM71" i="74"/>
  <c r="CW66" i="74"/>
  <c r="CW71" i="74" s="1"/>
  <c r="AR52" i="74"/>
  <c r="C8" i="82" s="1"/>
  <c r="C41" i="82" s="1"/>
  <c r="CM48" i="74"/>
  <c r="DA48" i="74" s="1"/>
  <c r="C34" i="82" s="1"/>
  <c r="C34" i="84" s="1"/>
  <c r="EX25" i="74"/>
  <c r="K27" i="74"/>
  <c r="AR15" i="74"/>
  <c r="L27" i="74"/>
  <c r="AS15" i="74"/>
  <c r="DK16" i="74" l="1"/>
  <c r="DK18" i="74"/>
  <c r="C39" i="82"/>
  <c r="C39" i="84" s="1"/>
  <c r="DK59" i="74"/>
  <c r="DI52" i="74"/>
  <c r="K34" i="82"/>
  <c r="K34" i="84" s="1"/>
  <c r="DT13" i="74"/>
  <c r="DT74" i="74"/>
  <c r="I25" i="82" s="1"/>
  <c r="I25" i="84" s="1"/>
  <c r="M8" i="75"/>
  <c r="J33" i="82"/>
  <c r="J33" i="84" s="1"/>
  <c r="C33" i="82"/>
  <c r="C33" i="84" s="1"/>
  <c r="F33" i="82"/>
  <c r="F33" i="84" s="1"/>
  <c r="K33" i="82"/>
  <c r="K33" i="84" s="1"/>
  <c r="H20" i="68"/>
  <c r="H19" i="69"/>
  <c r="CN52" i="74"/>
  <c r="DB48" i="74"/>
  <c r="D34" i="82" s="1"/>
  <c r="D34" i="84" s="1"/>
  <c r="CO52" i="74"/>
  <c r="DC48" i="74"/>
  <c r="E34" i="82" s="1"/>
  <c r="E34" i="84" s="1"/>
  <c r="M20" i="68"/>
  <c r="M19" i="69"/>
  <c r="G20" i="68"/>
  <c r="G19" i="69"/>
  <c r="D19" i="69"/>
  <c r="D20" i="68"/>
  <c r="I20" i="68"/>
  <c r="I19" i="69"/>
  <c r="E20" i="68"/>
  <c r="E19" i="69"/>
  <c r="CR52" i="74"/>
  <c r="DF48" i="74"/>
  <c r="H34" i="82" s="1"/>
  <c r="H34" i="84" s="1"/>
  <c r="CV52" i="74"/>
  <c r="DJ48" i="74"/>
  <c r="L34" i="82" s="1"/>
  <c r="L34" i="84" s="1"/>
  <c r="CQ52" i="74"/>
  <c r="DE48" i="74"/>
  <c r="F20" i="68"/>
  <c r="F19" i="69"/>
  <c r="CS52" i="74"/>
  <c r="DG48" i="74"/>
  <c r="I34" i="82" s="1"/>
  <c r="I34" i="84" s="1"/>
  <c r="K20" i="68"/>
  <c r="K19" i="69"/>
  <c r="K8" i="84"/>
  <c r="K8" i="83"/>
  <c r="J20" i="68"/>
  <c r="J19" i="69"/>
  <c r="C31" i="82"/>
  <c r="C31" i="84" s="1"/>
  <c r="DA52" i="74"/>
  <c r="DZ74" i="74"/>
  <c r="DM74" i="74"/>
  <c r="C6" i="75"/>
  <c r="C4" i="75"/>
  <c r="E8" i="75"/>
  <c r="EX45" i="74"/>
  <c r="DA3" i="74"/>
  <c r="EN3" i="74" s="1"/>
  <c r="EN15" i="74" s="1"/>
  <c r="EN27" i="74" s="1"/>
  <c r="EN33" i="74" s="1"/>
  <c r="EN47" i="74" s="1"/>
  <c r="EN54" i="74" s="1"/>
  <c r="CM3" i="74"/>
  <c r="FQ3" i="74"/>
  <c r="BE3" i="74"/>
  <c r="BQ3" i="74" s="1"/>
  <c r="BD15" i="74"/>
  <c r="BP15" i="74" s="1"/>
  <c r="FP15" i="74"/>
  <c r="K33" i="74"/>
  <c r="AR27" i="74"/>
  <c r="N15" i="74"/>
  <c r="AU3" i="74"/>
  <c r="O3" i="74"/>
  <c r="H4" i="68" s="1"/>
  <c r="EK45" i="74"/>
  <c r="EM74" i="74"/>
  <c r="FA56" i="74"/>
  <c r="FA74" i="74" s="1"/>
  <c r="L33" i="74"/>
  <c r="AS27" i="74"/>
  <c r="CM52" i="74"/>
  <c r="CW48" i="74"/>
  <c r="M27" i="74"/>
  <c r="AT15" i="74"/>
  <c r="FO15" i="74"/>
  <c r="BC15" i="74"/>
  <c r="BO15" i="74" s="1"/>
  <c r="DB3" i="74"/>
  <c r="EO3" i="74" s="1"/>
  <c r="EO15" i="74" s="1"/>
  <c r="EO27" i="74" s="1"/>
  <c r="EO33" i="74" s="1"/>
  <c r="EO47" i="74" s="1"/>
  <c r="EO54" i="74" s="1"/>
  <c r="CN3" i="74"/>
  <c r="C8" i="75" l="1"/>
  <c r="DE52" i="74"/>
  <c r="G34" i="82"/>
  <c r="G34" i="84" s="1"/>
  <c r="DT45" i="74"/>
  <c r="K41" i="84"/>
  <c r="K41" i="83"/>
  <c r="DF52" i="74"/>
  <c r="I8" i="84"/>
  <c r="I8" i="83"/>
  <c r="J8" i="84"/>
  <c r="J8" i="83"/>
  <c r="DG52" i="74"/>
  <c r="C8" i="84"/>
  <c r="M8" i="82"/>
  <c r="C8" i="83"/>
  <c r="DC52" i="74"/>
  <c r="DK48" i="74"/>
  <c r="DK52" i="74" s="1"/>
  <c r="DJ52" i="74"/>
  <c r="H8" i="84"/>
  <c r="H8" i="83"/>
  <c r="G8" i="84"/>
  <c r="G8" i="83"/>
  <c r="E8" i="84"/>
  <c r="E8" i="83"/>
  <c r="D8" i="84"/>
  <c r="D8" i="83"/>
  <c r="F8" i="84"/>
  <c r="F8" i="83"/>
  <c r="L8" i="84"/>
  <c r="L8" i="83"/>
  <c r="DB52" i="74"/>
  <c r="EA3" i="74"/>
  <c r="EA15" i="74" s="1"/>
  <c r="EA27" i="74" s="1"/>
  <c r="EA33" i="74" s="1"/>
  <c r="EA47" i="74" s="1"/>
  <c r="EA54" i="74" s="1"/>
  <c r="CA3" i="74"/>
  <c r="DN3" i="74" s="1"/>
  <c r="CW52" i="74"/>
  <c r="C48" i="74"/>
  <c r="K47" i="74"/>
  <c r="AR33" i="74"/>
  <c r="CM15" i="74"/>
  <c r="CA15" i="74" s="1"/>
  <c r="DA15" i="74"/>
  <c r="BE15" i="74"/>
  <c r="BQ15" i="74" s="1"/>
  <c r="FQ15" i="74"/>
  <c r="M33" i="74"/>
  <c r="AT27" i="74"/>
  <c r="O15" i="74"/>
  <c r="P3" i="74"/>
  <c r="I4" i="68" s="1"/>
  <c r="AV3" i="74"/>
  <c r="CO3" i="74"/>
  <c r="DC3" i="74"/>
  <c r="EP3" i="74" s="1"/>
  <c r="EP15" i="74" s="1"/>
  <c r="EP27" i="74" s="1"/>
  <c r="EP33" i="74" s="1"/>
  <c r="EP47" i="74" s="1"/>
  <c r="EP54" i="74" s="1"/>
  <c r="BD27" i="74"/>
  <c r="BP27" i="74" s="1"/>
  <c r="FP27" i="74"/>
  <c r="FR3" i="74"/>
  <c r="BF3" i="74"/>
  <c r="BR3" i="74" s="1"/>
  <c r="CN15" i="74"/>
  <c r="CB15" i="74" s="1"/>
  <c r="DB15" i="74"/>
  <c r="CB3" i="74"/>
  <c r="DO3" i="74" s="1"/>
  <c r="EB3" i="74"/>
  <c r="EB15" i="74" s="1"/>
  <c r="EB27" i="74" s="1"/>
  <c r="EB33" i="74" s="1"/>
  <c r="EB47" i="74" s="1"/>
  <c r="EB54" i="74" s="1"/>
  <c r="L47" i="74"/>
  <c r="AS33" i="74"/>
  <c r="N27" i="74"/>
  <c r="AU15" i="74"/>
  <c r="FO27" i="74"/>
  <c r="BC27" i="74"/>
  <c r="BO27" i="74" s="1"/>
  <c r="E41" i="84" l="1"/>
  <c r="E41" i="83"/>
  <c r="F41" i="84"/>
  <c r="F41" i="83"/>
  <c r="D41" i="84"/>
  <c r="D41" i="83"/>
  <c r="N8" i="83"/>
  <c r="H41" i="84"/>
  <c r="H41" i="83"/>
  <c r="I41" i="84"/>
  <c r="I41" i="83"/>
  <c r="G41" i="84"/>
  <c r="G41" i="83"/>
  <c r="C41" i="84"/>
  <c r="C41" i="83"/>
  <c r="M41" i="82"/>
  <c r="L41" i="84"/>
  <c r="L41" i="83"/>
  <c r="N8" i="84"/>
  <c r="J41" i="84"/>
  <c r="J41" i="83"/>
  <c r="FB3" i="74"/>
  <c r="FB15" i="74" s="1"/>
  <c r="FB27" i="74" s="1"/>
  <c r="FB33" i="74" s="1"/>
  <c r="FB47" i="74" s="1"/>
  <c r="FB54" i="74" s="1"/>
  <c r="DN15" i="74"/>
  <c r="DN27" i="74" s="1"/>
  <c r="DN33" i="74" s="1"/>
  <c r="DN47" i="74" s="1"/>
  <c r="DN54" i="74" s="1"/>
  <c r="DO15" i="74"/>
  <c r="DO27" i="74" s="1"/>
  <c r="DO33" i="74" s="1"/>
  <c r="DO47" i="74" s="1"/>
  <c r="DO54" i="74" s="1"/>
  <c r="FC3" i="74"/>
  <c r="FC15" i="74" s="1"/>
  <c r="FC27" i="74" s="1"/>
  <c r="FC33" i="74" s="1"/>
  <c r="FC47" i="74" s="1"/>
  <c r="FC54" i="74" s="1"/>
  <c r="CP3" i="74"/>
  <c r="DD3" i="74"/>
  <c r="EQ3" i="74" s="1"/>
  <c r="EQ15" i="74" s="1"/>
  <c r="EQ27" i="74" s="1"/>
  <c r="EQ33" i="74" s="1"/>
  <c r="EQ47" i="74" s="1"/>
  <c r="EQ54" i="74" s="1"/>
  <c r="M47" i="74"/>
  <c r="AT33" i="74"/>
  <c r="BF15" i="74"/>
  <c r="BR15" i="74" s="1"/>
  <c r="FR15" i="74"/>
  <c r="P15" i="74"/>
  <c r="Q3" i="74"/>
  <c r="J4" i="68" s="1"/>
  <c r="AW3" i="74"/>
  <c r="EC3" i="74"/>
  <c r="EC15" i="74" s="1"/>
  <c r="EC27" i="74" s="1"/>
  <c r="EC33" i="74" s="1"/>
  <c r="EC47" i="74" s="1"/>
  <c r="EC54" i="74" s="1"/>
  <c r="CC3" i="74"/>
  <c r="DP3" i="74" s="1"/>
  <c r="FO33" i="74"/>
  <c r="BC33" i="74"/>
  <c r="BO33" i="74" s="1"/>
  <c r="BD33" i="74"/>
  <c r="BP33" i="74" s="1"/>
  <c r="FP33" i="74"/>
  <c r="BG3" i="74"/>
  <c r="BS3" i="74" s="1"/>
  <c r="FS3" i="74"/>
  <c r="K54" i="74"/>
  <c r="AR47" i="74"/>
  <c r="N33" i="74"/>
  <c r="AU27" i="74"/>
  <c r="L54" i="74"/>
  <c r="AS47" i="74"/>
  <c r="CM27" i="74"/>
  <c r="CA27" i="74" s="1"/>
  <c r="DA27" i="74"/>
  <c r="CN27" i="74"/>
  <c r="CB27" i="74" s="1"/>
  <c r="DB27" i="74"/>
  <c r="O27" i="74"/>
  <c r="AV15" i="74"/>
  <c r="BE27" i="74"/>
  <c r="BQ27" i="74" s="1"/>
  <c r="FQ27" i="74"/>
  <c r="DC15" i="74"/>
  <c r="CO15" i="74"/>
  <c r="CC15" i="74" s="1"/>
  <c r="C52" i="74"/>
  <c r="F48" i="74"/>
  <c r="F52" i="74" s="1"/>
  <c r="M41" i="83" l="1"/>
  <c r="M41" i="84"/>
  <c r="N41" i="83"/>
  <c r="N41" i="84"/>
  <c r="O33" i="74"/>
  <c r="AV27" i="74"/>
  <c r="N47" i="74"/>
  <c r="AU33" i="74"/>
  <c r="ED3" i="74"/>
  <c r="ED15" i="74" s="1"/>
  <c r="ED27" i="74" s="1"/>
  <c r="ED33" i="74" s="1"/>
  <c r="ED47" i="74" s="1"/>
  <c r="ED54" i="74" s="1"/>
  <c r="CD3" i="74"/>
  <c r="DQ3" i="74" s="1"/>
  <c r="CN33" i="74"/>
  <c r="DB33" i="74"/>
  <c r="DB47" i="74" s="1"/>
  <c r="DP15" i="74"/>
  <c r="DP27" i="74" s="1"/>
  <c r="DP33" i="74" s="1"/>
  <c r="DP47" i="74" s="1"/>
  <c r="DP54" i="74" s="1"/>
  <c r="FD3" i="74"/>
  <c r="FD15" i="74" s="1"/>
  <c r="FD27" i="74" s="1"/>
  <c r="FD33" i="74" s="1"/>
  <c r="FD47" i="74" s="1"/>
  <c r="FD54" i="74" s="1"/>
  <c r="BH3" i="74"/>
  <c r="BT3" i="74" s="1"/>
  <c r="FT3" i="74"/>
  <c r="BE33" i="74"/>
  <c r="BQ33" i="74" s="1"/>
  <c r="FQ33" i="74"/>
  <c r="DC27" i="74"/>
  <c r="CO27" i="74"/>
  <c r="CC27" i="74" s="1"/>
  <c r="L65" i="74"/>
  <c r="AS65" i="74" s="1"/>
  <c r="AS54" i="74"/>
  <c r="CM33" i="74"/>
  <c r="DA33" i="74"/>
  <c r="DA47" i="74" s="1"/>
  <c r="K65" i="74"/>
  <c r="AR65" i="74" s="1"/>
  <c r="AR54" i="74"/>
  <c r="Q15" i="74"/>
  <c r="AX3" i="74"/>
  <c r="R3" i="74"/>
  <c r="K4" i="68" s="1"/>
  <c r="DD15" i="74"/>
  <c r="CP15" i="74"/>
  <c r="CD15" i="74" s="1"/>
  <c r="M54" i="74"/>
  <c r="AT47" i="74"/>
  <c r="FS15" i="74"/>
  <c r="BG15" i="74"/>
  <c r="BS15" i="74" s="1"/>
  <c r="BF27" i="74"/>
  <c r="BR27" i="74" s="1"/>
  <c r="FR27" i="74"/>
  <c r="DE3" i="74"/>
  <c r="ER3" i="74" s="1"/>
  <c r="ER15" i="74" s="1"/>
  <c r="ER27" i="74" s="1"/>
  <c r="ER33" i="74" s="1"/>
  <c r="ER47" i="74" s="1"/>
  <c r="ER54" i="74" s="1"/>
  <c r="CQ3" i="74"/>
  <c r="P27" i="74"/>
  <c r="AW15" i="74"/>
  <c r="P33" i="74" l="1"/>
  <c r="AW27" i="74"/>
  <c r="FU3" i="74"/>
  <c r="BI3" i="74"/>
  <c r="BU3" i="74" s="1"/>
  <c r="CN65" i="74"/>
  <c r="DB65" i="74"/>
  <c r="DC33" i="74"/>
  <c r="DC47" i="74" s="1"/>
  <c r="CO33" i="74"/>
  <c r="CN47" i="74"/>
  <c r="CB33" i="74"/>
  <c r="N54" i="74"/>
  <c r="AU47" i="74"/>
  <c r="Q27" i="74"/>
  <c r="AX15" i="74"/>
  <c r="FS27" i="74"/>
  <c r="BG27" i="74"/>
  <c r="BS27" i="74" s="1"/>
  <c r="CE3" i="74"/>
  <c r="DR3" i="74" s="1"/>
  <c r="EE3" i="74"/>
  <c r="EE15" i="74" s="1"/>
  <c r="EE27" i="74" s="1"/>
  <c r="EE33" i="74" s="1"/>
  <c r="EE47" i="74" s="1"/>
  <c r="EE54" i="74" s="1"/>
  <c r="DD27" i="74"/>
  <c r="CP27" i="74"/>
  <c r="CD27" i="74" s="1"/>
  <c r="DA54" i="74"/>
  <c r="CM54" i="74"/>
  <c r="CM47" i="74"/>
  <c r="CA33" i="74"/>
  <c r="DF3" i="74"/>
  <c r="ES3" i="74" s="1"/>
  <c r="ES15" i="74" s="1"/>
  <c r="ES27" i="74" s="1"/>
  <c r="ES33" i="74" s="1"/>
  <c r="ES47" i="74" s="1"/>
  <c r="ES54" i="74" s="1"/>
  <c r="CR3" i="74"/>
  <c r="O47" i="74"/>
  <c r="AV33" i="74"/>
  <c r="BH15" i="74"/>
  <c r="BT15" i="74" s="1"/>
  <c r="FT15" i="74"/>
  <c r="CQ15" i="74"/>
  <c r="CE15" i="74" s="1"/>
  <c r="DE15" i="74"/>
  <c r="M65" i="74"/>
  <c r="AT65" i="74" s="1"/>
  <c r="AT54" i="74"/>
  <c r="R15" i="74"/>
  <c r="AY3" i="74"/>
  <c r="S3" i="74"/>
  <c r="L4" i="68" s="1"/>
  <c r="CM65" i="74"/>
  <c r="DA65" i="74"/>
  <c r="DB54" i="74"/>
  <c r="CN54" i="74"/>
  <c r="DQ15" i="74"/>
  <c r="DQ27" i="74" s="1"/>
  <c r="DQ33" i="74" s="1"/>
  <c r="DQ47" i="74" s="1"/>
  <c r="DQ54" i="74" s="1"/>
  <c r="FE3" i="74"/>
  <c r="FE15" i="74" s="1"/>
  <c r="FE27" i="74" s="1"/>
  <c r="FE33" i="74" s="1"/>
  <c r="FE47" i="74" s="1"/>
  <c r="FE54" i="74" s="1"/>
  <c r="BF33" i="74"/>
  <c r="BR33" i="74" s="1"/>
  <c r="FR33" i="74"/>
  <c r="DR15" i="74" l="1"/>
  <c r="DR27" i="74" s="1"/>
  <c r="DR33" i="74" s="1"/>
  <c r="DR47" i="74" s="1"/>
  <c r="DR54" i="74" s="1"/>
  <c r="FF3" i="74"/>
  <c r="FF15" i="74" s="1"/>
  <c r="FF27" i="74" s="1"/>
  <c r="FF33" i="74" s="1"/>
  <c r="FF47" i="74" s="1"/>
  <c r="FF54" i="74" s="1"/>
  <c r="N65" i="74"/>
  <c r="AU65" i="74" s="1"/>
  <c r="AU54" i="74"/>
  <c r="CF3" i="74"/>
  <c r="DS3" i="74" s="1"/>
  <c r="EF3" i="74"/>
  <c r="EF15" i="74" s="1"/>
  <c r="EF27" i="74" s="1"/>
  <c r="EF33" i="74" s="1"/>
  <c r="EF47" i="74" s="1"/>
  <c r="EF54" i="74" s="1"/>
  <c r="BI15" i="74"/>
  <c r="BU15" i="74" s="1"/>
  <c r="FU15" i="74"/>
  <c r="CO47" i="74"/>
  <c r="CC33" i="74"/>
  <c r="R27" i="74"/>
  <c r="AY15" i="74"/>
  <c r="O54" i="74"/>
  <c r="AV47" i="74"/>
  <c r="Q33" i="74"/>
  <c r="AX27" i="74"/>
  <c r="CO54" i="74"/>
  <c r="DC54" i="74"/>
  <c r="CQ27" i="74"/>
  <c r="CE27" i="74" s="1"/>
  <c r="DE27" i="74"/>
  <c r="BH27" i="74"/>
  <c r="BT27" i="74" s="1"/>
  <c r="FT27" i="74"/>
  <c r="DD33" i="74"/>
  <c r="DD47" i="74" s="1"/>
  <c r="CP33" i="74"/>
  <c r="BJ3" i="74"/>
  <c r="BV3" i="74" s="1"/>
  <c r="FV3" i="74"/>
  <c r="FS33" i="74"/>
  <c r="BG33" i="74"/>
  <c r="BS33" i="74" s="1"/>
  <c r="CS3" i="74"/>
  <c r="DG3" i="74"/>
  <c r="ET3" i="74" s="1"/>
  <c r="ET15" i="74" s="1"/>
  <c r="ET27" i="74" s="1"/>
  <c r="ET33" i="74" s="1"/>
  <c r="ET47" i="74" s="1"/>
  <c r="ET54" i="74" s="1"/>
  <c r="T3" i="74"/>
  <c r="M4" i="68" s="1"/>
  <c r="S15" i="74"/>
  <c r="AZ3" i="74"/>
  <c r="DC65" i="74"/>
  <c r="CO65" i="74"/>
  <c r="CR15" i="74"/>
  <c r="CF15" i="74" s="1"/>
  <c r="DF15" i="74"/>
  <c r="P47" i="74"/>
  <c r="AW33" i="74"/>
  <c r="CT3" i="74" l="1"/>
  <c r="DH3" i="74"/>
  <c r="EU3" i="74" s="1"/>
  <c r="EU15" i="74" s="1"/>
  <c r="EU27" i="74" s="1"/>
  <c r="EU33" i="74" s="1"/>
  <c r="EU47" i="74" s="1"/>
  <c r="EU54" i="74" s="1"/>
  <c r="BI27" i="74"/>
  <c r="BU27" i="74" s="1"/>
  <c r="FU27" i="74"/>
  <c r="BJ15" i="74"/>
  <c r="BV15" i="74" s="1"/>
  <c r="FV15" i="74"/>
  <c r="CP54" i="74"/>
  <c r="DD54" i="74"/>
  <c r="BH33" i="74"/>
  <c r="BT33" i="74" s="1"/>
  <c r="FT33" i="74"/>
  <c r="EG3" i="74"/>
  <c r="EG15" i="74" s="1"/>
  <c r="EG27" i="74" s="1"/>
  <c r="EG33" i="74" s="1"/>
  <c r="EG47" i="74" s="1"/>
  <c r="EG54" i="74" s="1"/>
  <c r="CG3" i="74"/>
  <c r="DT3" i="74" s="1"/>
  <c r="CD33" i="74"/>
  <c r="CP47" i="74"/>
  <c r="Q47" i="74"/>
  <c r="AX33" i="74"/>
  <c r="R33" i="74"/>
  <c r="AY27" i="74"/>
  <c r="DG15" i="74"/>
  <c r="CS15" i="74"/>
  <c r="CG15" i="74" s="1"/>
  <c r="DD65" i="74"/>
  <c r="CP65" i="74"/>
  <c r="CR27" i="74"/>
  <c r="CF27" i="74" s="1"/>
  <c r="DF27" i="74"/>
  <c r="P54" i="74"/>
  <c r="AW47" i="74"/>
  <c r="S27" i="74"/>
  <c r="AZ15" i="74"/>
  <c r="CQ33" i="74"/>
  <c r="DE33" i="74"/>
  <c r="DE47" i="74" s="1"/>
  <c r="T15" i="74"/>
  <c r="BA3" i="74"/>
  <c r="BK3" i="74"/>
  <c r="BW3" i="74" s="1"/>
  <c r="FW3" i="74"/>
  <c r="O65" i="74"/>
  <c r="AV65" i="74" s="1"/>
  <c r="AV54" i="74"/>
  <c r="DS15" i="74"/>
  <c r="DS27" i="74" s="1"/>
  <c r="DS33" i="74" s="1"/>
  <c r="DS47" i="74" s="1"/>
  <c r="DS54" i="74" s="1"/>
  <c r="FG3" i="74"/>
  <c r="FG15" i="74" s="1"/>
  <c r="FG27" i="74" s="1"/>
  <c r="FG33" i="74" s="1"/>
  <c r="FG47" i="74" s="1"/>
  <c r="FG54" i="74" s="1"/>
  <c r="Q54" i="74" l="1"/>
  <c r="AX47" i="74"/>
  <c r="DG27" i="74"/>
  <c r="CS27" i="74"/>
  <c r="CG27" i="74" s="1"/>
  <c r="DI3" i="74"/>
  <c r="EV3" i="74" s="1"/>
  <c r="EV15" i="74" s="1"/>
  <c r="EV27" i="74" s="1"/>
  <c r="EV33" i="74" s="1"/>
  <c r="EV47" i="74" s="1"/>
  <c r="EV54" i="74" s="1"/>
  <c r="CU3" i="74"/>
  <c r="CQ47" i="74"/>
  <c r="CE33" i="74"/>
  <c r="P65" i="74"/>
  <c r="AW65" i="74" s="1"/>
  <c r="AW54" i="74"/>
  <c r="BJ27" i="74"/>
  <c r="BV27" i="74" s="1"/>
  <c r="FV27" i="74"/>
  <c r="DE54" i="74"/>
  <c r="CQ54" i="74"/>
  <c r="BL3" i="74"/>
  <c r="BX3" i="74" s="1"/>
  <c r="FX3" i="74"/>
  <c r="FW15" i="74"/>
  <c r="BK15" i="74"/>
  <c r="BW15" i="74" s="1"/>
  <c r="AY33" i="74"/>
  <c r="R47" i="74"/>
  <c r="CR33" i="74"/>
  <c r="DF33" i="74"/>
  <c r="DF47" i="74" s="1"/>
  <c r="DH15" i="74"/>
  <c r="CT15" i="74"/>
  <c r="CH15" i="74" s="1"/>
  <c r="CQ65" i="74"/>
  <c r="DE65" i="74"/>
  <c r="T27" i="74"/>
  <c r="BA15" i="74"/>
  <c r="S33" i="74"/>
  <c r="AZ27" i="74"/>
  <c r="BI33" i="74"/>
  <c r="BU33" i="74" s="1"/>
  <c r="FU33" i="74"/>
  <c r="DT15" i="74"/>
  <c r="DT27" i="74" s="1"/>
  <c r="DT33" i="74" s="1"/>
  <c r="DT47" i="74" s="1"/>
  <c r="DT54" i="74" s="1"/>
  <c r="FH3" i="74"/>
  <c r="FH15" i="74" s="1"/>
  <c r="FH27" i="74" s="1"/>
  <c r="FH33" i="74" s="1"/>
  <c r="FH47" i="74" s="1"/>
  <c r="FH54" i="74" s="1"/>
  <c r="EH3" i="74"/>
  <c r="EH15" i="74" s="1"/>
  <c r="EH27" i="74" s="1"/>
  <c r="EH33" i="74" s="1"/>
  <c r="EH47" i="74" s="1"/>
  <c r="EH54" i="74" s="1"/>
  <c r="CH3" i="74"/>
  <c r="DU3" i="74" s="1"/>
  <c r="BJ33" i="74" l="1"/>
  <c r="BV33" i="74" s="1"/>
  <c r="FV33" i="74"/>
  <c r="CU15" i="74"/>
  <c r="CI15" i="74" s="1"/>
  <c r="DI15" i="74"/>
  <c r="DH27" i="74"/>
  <c r="CT27" i="74"/>
  <c r="CH27" i="74" s="1"/>
  <c r="DF54" i="74"/>
  <c r="CR54" i="74"/>
  <c r="DU15" i="74"/>
  <c r="DU27" i="74" s="1"/>
  <c r="DU33" i="74" s="1"/>
  <c r="DU47" i="74" s="1"/>
  <c r="DU54" i="74" s="1"/>
  <c r="FI3" i="74"/>
  <c r="FI15" i="74" s="1"/>
  <c r="FI27" i="74" s="1"/>
  <c r="FI33" i="74" s="1"/>
  <c r="FI47" i="74" s="1"/>
  <c r="FI54" i="74" s="1"/>
  <c r="FX15" i="74"/>
  <c r="BL15" i="74"/>
  <c r="BX15" i="74" s="1"/>
  <c r="DJ3" i="74"/>
  <c r="EW3" i="74" s="1"/>
  <c r="EW15" i="74" s="1"/>
  <c r="EW27" i="74" s="1"/>
  <c r="EW33" i="74" s="1"/>
  <c r="EW47" i="74" s="1"/>
  <c r="EW54" i="74" s="1"/>
  <c r="CV3" i="74"/>
  <c r="DG33" i="74"/>
  <c r="DG47" i="74" s="1"/>
  <c r="CS33" i="74"/>
  <c r="T33" i="74"/>
  <c r="BA27" i="74"/>
  <c r="CR47" i="74"/>
  <c r="CF33" i="74"/>
  <c r="FW27" i="74"/>
  <c r="BK27" i="74"/>
  <c r="BW27" i="74" s="1"/>
  <c r="S47" i="74"/>
  <c r="AZ33" i="74"/>
  <c r="R54" i="74"/>
  <c r="AY47" i="74"/>
  <c r="CR65" i="74"/>
  <c r="DF65" i="74"/>
  <c r="CI3" i="74"/>
  <c r="DV3" i="74" s="1"/>
  <c r="EI3" i="74"/>
  <c r="EI15" i="74" s="1"/>
  <c r="EI27" i="74" s="1"/>
  <c r="EI33" i="74" s="1"/>
  <c r="EI47" i="74" s="1"/>
  <c r="EI54" i="74" s="1"/>
  <c r="Q65" i="74"/>
  <c r="AX65" i="74" s="1"/>
  <c r="AX54" i="74"/>
  <c r="CS54" i="74" l="1"/>
  <c r="DG54" i="74"/>
  <c r="FJ3" i="74"/>
  <c r="FJ15" i="74" s="1"/>
  <c r="FJ27" i="74" s="1"/>
  <c r="FJ33" i="74" s="1"/>
  <c r="FJ47" i="74" s="1"/>
  <c r="FJ54" i="74" s="1"/>
  <c r="DV15" i="74"/>
  <c r="DV27" i="74" s="1"/>
  <c r="DV33" i="74" s="1"/>
  <c r="DV47" i="74" s="1"/>
  <c r="DV54" i="74" s="1"/>
  <c r="R65" i="74"/>
  <c r="AY65" i="74" s="1"/>
  <c r="AY54" i="74"/>
  <c r="S54" i="74"/>
  <c r="AZ47" i="74"/>
  <c r="CU27" i="74"/>
  <c r="CI27" i="74" s="1"/>
  <c r="DI27" i="74"/>
  <c r="BL27" i="74"/>
  <c r="BX27" i="74" s="1"/>
  <c r="FX27" i="74"/>
  <c r="CJ3" i="74"/>
  <c r="DW3" i="74" s="1"/>
  <c r="EJ3" i="74"/>
  <c r="EJ15" i="74" s="1"/>
  <c r="EJ27" i="74" s="1"/>
  <c r="EJ33" i="74" s="1"/>
  <c r="EJ47" i="74" s="1"/>
  <c r="EJ54" i="74" s="1"/>
  <c r="DG65" i="74"/>
  <c r="CS65" i="74"/>
  <c r="T47" i="74"/>
  <c r="BA33" i="74"/>
  <c r="FW33" i="74"/>
  <c r="BK33" i="74"/>
  <c r="BW33" i="74" s="1"/>
  <c r="CS47" i="74"/>
  <c r="CG33" i="74"/>
  <c r="CV15" i="74"/>
  <c r="CJ15" i="74" s="1"/>
  <c r="DJ15" i="74"/>
  <c r="DH33" i="74"/>
  <c r="DH47" i="74" s="1"/>
  <c r="CT33" i="74"/>
  <c r="CU33" i="74" l="1"/>
  <c r="DI33" i="74"/>
  <c r="DI47" i="74" s="1"/>
  <c r="CV27" i="74"/>
  <c r="CJ27" i="74" s="1"/>
  <c r="DJ27" i="74"/>
  <c r="S65" i="74"/>
  <c r="AZ65" i="74" s="1"/>
  <c r="AZ54" i="74"/>
  <c r="CH33" i="74"/>
  <c r="CT47" i="74"/>
  <c r="DW15" i="74"/>
  <c r="DW27" i="74" s="1"/>
  <c r="DW33" i="74" s="1"/>
  <c r="DW47" i="74" s="1"/>
  <c r="DW54" i="74" s="1"/>
  <c r="FK3" i="74"/>
  <c r="FK15" i="74" s="1"/>
  <c r="FK27" i="74" s="1"/>
  <c r="FK33" i="74" s="1"/>
  <c r="FK47" i="74" s="1"/>
  <c r="FK54" i="74" s="1"/>
  <c r="DH65" i="74"/>
  <c r="CT65" i="74"/>
  <c r="BL33" i="74"/>
  <c r="BX33" i="74" s="1"/>
  <c r="FX33" i="74"/>
  <c r="T54" i="74"/>
  <c r="BA47" i="74"/>
  <c r="CT54" i="74"/>
  <c r="DH54" i="74"/>
  <c r="DI54" i="74" l="1"/>
  <c r="CU54" i="74"/>
  <c r="CV33" i="74"/>
  <c r="DJ33" i="74"/>
  <c r="DJ47" i="74" s="1"/>
  <c r="T65" i="74"/>
  <c r="BA65" i="74" s="1"/>
  <c r="BA54" i="74"/>
  <c r="CU65" i="74"/>
  <c r="DI65" i="74"/>
  <c r="CU47" i="74"/>
  <c r="CI33" i="74"/>
  <c r="DJ54" i="74" l="1"/>
  <c r="CV54" i="74"/>
  <c r="CV65" i="74"/>
  <c r="DJ65" i="74"/>
  <c r="CV47" i="74"/>
  <c r="CJ33" i="74"/>
  <c r="A35" i="63" l="1"/>
  <c r="C35" i="63" s="1"/>
  <c r="A34" i="63"/>
  <c r="C34" i="63" s="1"/>
  <c r="B34" i="63" l="1"/>
  <c r="D34" i="63"/>
  <c r="G34" i="63" s="1"/>
  <c r="B35" i="63"/>
  <c r="F34" i="63"/>
  <c r="D35" i="63"/>
  <c r="G35" i="63" s="1"/>
  <c r="H34" i="63"/>
  <c r="F35" i="63"/>
  <c r="H35" i="63"/>
  <c r="E34" i="63"/>
  <c r="E35" i="63"/>
  <c r="B45" i="63"/>
  <c r="B44" i="63"/>
  <c r="B43" i="63"/>
  <c r="C20" i="71" l="1"/>
  <c r="C41" i="59"/>
  <c r="F27" i="71"/>
  <c r="B27" i="71"/>
  <c r="C1" i="71"/>
  <c r="C1" i="59"/>
  <c r="K5" i="94" l="1"/>
  <c r="G5" i="94"/>
  <c r="J5" i="94"/>
  <c r="F5" i="94"/>
  <c r="C5" i="94"/>
  <c r="I5" i="94"/>
  <c r="E5" i="94"/>
  <c r="L5" i="94"/>
  <c r="H5" i="94"/>
  <c r="D5" i="94"/>
  <c r="C14" i="46"/>
  <c r="D14" i="46"/>
  <c r="E14" i="46"/>
  <c r="F14" i="46"/>
  <c r="G14" i="46"/>
  <c r="H14" i="46"/>
  <c r="I14" i="46"/>
  <c r="J14" i="46"/>
  <c r="K14" i="46"/>
  <c r="L14" i="46"/>
  <c r="C16" i="46"/>
  <c r="D16" i="46"/>
  <c r="E16" i="46"/>
  <c r="F16" i="46"/>
  <c r="G16" i="46"/>
  <c r="H16" i="46"/>
  <c r="I16" i="46"/>
  <c r="J16" i="46"/>
  <c r="K16" i="46"/>
  <c r="L16" i="46"/>
  <c r="C17" i="46"/>
  <c r="D17" i="46"/>
  <c r="E17" i="46"/>
  <c r="F17" i="46"/>
  <c r="G17" i="46"/>
  <c r="H17" i="46"/>
  <c r="I17" i="46"/>
  <c r="J17" i="46"/>
  <c r="K17" i="46"/>
  <c r="L17" i="46"/>
  <c r="D13" i="46"/>
  <c r="E13" i="46"/>
  <c r="F13" i="46"/>
  <c r="G13" i="46"/>
  <c r="H13" i="46"/>
  <c r="I13" i="46"/>
  <c r="J13" i="46"/>
  <c r="K13" i="46"/>
  <c r="L13" i="46"/>
  <c r="C13" i="46"/>
  <c r="HJ40" i="30"/>
  <c r="HI40" i="30"/>
  <c r="HH40" i="30"/>
  <c r="HG40" i="30"/>
  <c r="HF40" i="30"/>
  <c r="HE40" i="30"/>
  <c r="HD40" i="30"/>
  <c r="HC40" i="30"/>
  <c r="HB40" i="30"/>
  <c r="HA40" i="30"/>
  <c r="GS40" i="30"/>
  <c r="GR40" i="30"/>
  <c r="GQ40" i="30"/>
  <c r="GP40" i="30"/>
  <c r="GO40" i="30"/>
  <c r="GN40" i="30"/>
  <c r="GM40" i="30"/>
  <c r="GL40" i="30"/>
  <c r="GK40" i="30"/>
  <c r="GJ40" i="30"/>
  <c r="GC40" i="30"/>
  <c r="GB40" i="30"/>
  <c r="GA40" i="30"/>
  <c r="FZ40" i="30"/>
  <c r="FY40" i="30"/>
  <c r="FX40" i="30"/>
  <c r="FW40" i="30"/>
  <c r="FV40" i="30"/>
  <c r="FU40" i="30"/>
  <c r="FT40" i="30"/>
  <c r="DV40" i="30"/>
  <c r="EM40" i="30" s="1"/>
  <c r="FC40" i="30" s="1"/>
  <c r="FS40" i="30" s="1"/>
  <c r="GI40" i="30" s="1"/>
  <c r="GZ40" i="30" s="1"/>
  <c r="BL40" i="30"/>
  <c r="EF40" i="30" s="1"/>
  <c r="EW40" i="30" s="1"/>
  <c r="BK40" i="30"/>
  <c r="EE40" i="30" s="1"/>
  <c r="EV40" i="30" s="1"/>
  <c r="BJ40" i="30"/>
  <c r="ED40" i="30" s="1"/>
  <c r="EU40" i="30" s="1"/>
  <c r="BI40" i="30"/>
  <c r="EC40" i="30" s="1"/>
  <c r="ET40" i="30" s="1"/>
  <c r="BH40" i="30"/>
  <c r="EB40" i="30" s="1"/>
  <c r="ES40" i="30" s="1"/>
  <c r="BG40" i="30"/>
  <c r="EA40" i="30" s="1"/>
  <c r="ER40" i="30" s="1"/>
  <c r="BF40" i="30"/>
  <c r="DZ40" i="30" s="1"/>
  <c r="EQ40" i="30" s="1"/>
  <c r="BE40" i="30"/>
  <c r="BD40" i="30"/>
  <c r="DX40" i="30" s="1"/>
  <c r="EO40" i="30" s="1"/>
  <c r="BC40" i="30"/>
  <c r="C6" i="46"/>
  <c r="I6" i="46"/>
  <c r="J6" i="46"/>
  <c r="K6" i="46"/>
  <c r="BP40" i="30" l="1"/>
  <c r="GG40" i="30"/>
  <c r="HN40" i="30"/>
  <c r="GW40" i="30"/>
  <c r="DW40" i="30"/>
  <c r="FM40" i="30"/>
  <c r="D39" i="46"/>
  <c r="H39" i="46"/>
  <c r="I39" i="46"/>
  <c r="C39" i="46"/>
  <c r="J39" i="46"/>
  <c r="FE40" i="30"/>
  <c r="FG40" i="30"/>
  <c r="FH40" i="30"/>
  <c r="FJ40" i="30"/>
  <c r="FK40" i="30"/>
  <c r="FI40" i="30"/>
  <c r="FD40" i="30"/>
  <c r="FL40" i="30"/>
  <c r="M6" i="76"/>
  <c r="N6" i="76"/>
  <c r="DY40" i="30"/>
  <c r="FF40" i="30" s="1"/>
  <c r="C2" i="68"/>
  <c r="C2" i="65"/>
  <c r="J53" i="32"/>
  <c r="K53" i="32" s="1"/>
  <c r="L53" i="32" s="1"/>
  <c r="M53" i="32" s="1"/>
  <c r="N53" i="32" s="1"/>
  <c r="O53" i="32" s="1"/>
  <c r="P53" i="32" s="1"/>
  <c r="Q53" i="32" s="1"/>
  <c r="R53" i="32" s="1"/>
  <c r="S53" i="32" s="1"/>
  <c r="T53" i="32" s="1"/>
  <c r="U53" i="32" s="1"/>
  <c r="I36" i="32"/>
  <c r="BB13" i="70"/>
  <c r="BA13" i="70"/>
  <c r="AZ13" i="70"/>
  <c r="AY13" i="70"/>
  <c r="AX13" i="70"/>
  <c r="AW13" i="70"/>
  <c r="AV13" i="70"/>
  <c r="AU13" i="70"/>
  <c r="AT13" i="70"/>
  <c r="AS13" i="70"/>
  <c r="F13" i="70"/>
  <c r="BB12" i="70"/>
  <c r="BA12" i="70"/>
  <c r="AZ12" i="70"/>
  <c r="AY12" i="70"/>
  <c r="AX12" i="70"/>
  <c r="AW12" i="70"/>
  <c r="AV12" i="70"/>
  <c r="AU12" i="70"/>
  <c r="AT12" i="70"/>
  <c r="AS12" i="70"/>
  <c r="F12" i="70"/>
  <c r="BB11" i="70"/>
  <c r="BA11" i="70"/>
  <c r="AZ11" i="70"/>
  <c r="AY11" i="70"/>
  <c r="AX11" i="70"/>
  <c r="AW11" i="70"/>
  <c r="AV11" i="70"/>
  <c r="AU11" i="70"/>
  <c r="AT11" i="70"/>
  <c r="AS11" i="70"/>
  <c r="F11" i="70"/>
  <c r="AS14" i="70"/>
  <c r="AT14" i="70"/>
  <c r="AU14" i="70"/>
  <c r="AV14" i="70"/>
  <c r="AW14" i="70"/>
  <c r="AX14" i="70"/>
  <c r="AY14" i="70"/>
  <c r="AZ14" i="70"/>
  <c r="BA14" i="70"/>
  <c r="BB14" i="70"/>
  <c r="BB10" i="70"/>
  <c r="BA10" i="70"/>
  <c r="AZ10" i="70"/>
  <c r="AY10" i="70"/>
  <c r="AX10" i="70"/>
  <c r="AW10" i="70"/>
  <c r="AV10" i="70"/>
  <c r="AU10" i="70"/>
  <c r="AT10" i="70"/>
  <c r="AS10" i="70"/>
  <c r="F10" i="70"/>
  <c r="B59" i="63"/>
  <c r="B58" i="63"/>
  <c r="B57" i="63"/>
  <c r="B25" i="63"/>
  <c r="B24" i="63"/>
  <c r="B23" i="63"/>
  <c r="B6" i="63"/>
  <c r="B5" i="63"/>
  <c r="B4" i="63"/>
  <c r="C1" i="66"/>
  <c r="C1" i="69"/>
  <c r="C1" i="65"/>
  <c r="F50" i="68"/>
  <c r="B50" i="68"/>
  <c r="C1" i="68"/>
  <c r="C2" i="59"/>
  <c r="C44" i="59"/>
  <c r="B2" i="52"/>
  <c r="E12" i="52"/>
  <c r="F12" i="52"/>
  <c r="G12" i="52"/>
  <c r="E8" i="52"/>
  <c r="F8" i="52"/>
  <c r="G8" i="52"/>
  <c r="B55" i="59"/>
  <c r="D1" i="30"/>
  <c r="C1" i="70"/>
  <c r="M17" i="73"/>
  <c r="M16" i="73"/>
  <c r="M14" i="73"/>
  <c r="M13" i="73"/>
  <c r="F55" i="59"/>
  <c r="E14" i="65"/>
  <c r="F14" i="65"/>
  <c r="G14" i="65"/>
  <c r="H14" i="65"/>
  <c r="I14" i="65"/>
  <c r="J14" i="65"/>
  <c r="K14" i="65"/>
  <c r="L14" i="65"/>
  <c r="M14" i="65"/>
  <c r="D14" i="65"/>
  <c r="C12" i="71"/>
  <c r="L12" i="71"/>
  <c r="K12" i="71"/>
  <c r="J12" i="71"/>
  <c r="I12" i="71"/>
  <c r="H12" i="71"/>
  <c r="G12" i="71"/>
  <c r="F12" i="71"/>
  <c r="E12" i="71"/>
  <c r="D12" i="71"/>
  <c r="B5" i="71"/>
  <c r="I22" i="70"/>
  <c r="I20" i="70"/>
  <c r="I19" i="70"/>
  <c r="F14" i="70"/>
  <c r="C5" i="70"/>
  <c r="C4" i="70"/>
  <c r="BB20" i="70"/>
  <c r="BA20" i="70"/>
  <c r="AZ20" i="70"/>
  <c r="AY20" i="70"/>
  <c r="AX20" i="70"/>
  <c r="AW20" i="70"/>
  <c r="AV20" i="70"/>
  <c r="AU20" i="70"/>
  <c r="AT20" i="70"/>
  <c r="AS20" i="70"/>
  <c r="C10" i="69"/>
  <c r="B36" i="68"/>
  <c r="C24" i="68"/>
  <c r="C23" i="68"/>
  <c r="C11" i="68"/>
  <c r="F22" i="64"/>
  <c r="F33" i="64" s="1"/>
  <c r="F28" i="64"/>
  <c r="F27" i="64"/>
  <c r="O23" i="64"/>
  <c r="N23" i="64"/>
  <c r="M23" i="64"/>
  <c r="L23" i="64"/>
  <c r="K23" i="64"/>
  <c r="J23" i="64"/>
  <c r="I23" i="64"/>
  <c r="H23" i="64"/>
  <c r="G23" i="64"/>
  <c r="F23" i="64"/>
  <c r="O22" i="64"/>
  <c r="O33" i="64" s="1"/>
  <c r="N22" i="64"/>
  <c r="N33" i="64" s="1"/>
  <c r="M22" i="64"/>
  <c r="M33" i="64" s="1"/>
  <c r="L22" i="64"/>
  <c r="L33" i="64" s="1"/>
  <c r="K22" i="64"/>
  <c r="K33" i="64" s="1"/>
  <c r="J22" i="64"/>
  <c r="J33" i="64" s="1"/>
  <c r="I22" i="64"/>
  <c r="I33" i="64" s="1"/>
  <c r="H22" i="64"/>
  <c r="H33" i="64" s="1"/>
  <c r="G22" i="64"/>
  <c r="G33" i="64" s="1"/>
  <c r="BB16" i="64"/>
  <c r="BA16" i="64"/>
  <c r="AZ16" i="64"/>
  <c r="AY16" i="64"/>
  <c r="AX16" i="64"/>
  <c r="AW16" i="64"/>
  <c r="AV16" i="64"/>
  <c r="AU16" i="64"/>
  <c r="AT16" i="64"/>
  <c r="AS16" i="64"/>
  <c r="S16" i="64"/>
  <c r="BB15" i="64"/>
  <c r="BA15" i="64"/>
  <c r="AZ15" i="64"/>
  <c r="AY15" i="64"/>
  <c r="AX15" i="64"/>
  <c r="AW15" i="64"/>
  <c r="AV15" i="64"/>
  <c r="AU15" i="64"/>
  <c r="AT15" i="64"/>
  <c r="AS15" i="64"/>
  <c r="S15" i="64"/>
  <c r="BB14" i="64"/>
  <c r="BA14" i="64"/>
  <c r="AZ14" i="64"/>
  <c r="AY14" i="64"/>
  <c r="AX14" i="64"/>
  <c r="AW14" i="64"/>
  <c r="AV14" i="64"/>
  <c r="AU14" i="64"/>
  <c r="AT14" i="64"/>
  <c r="AS14" i="64"/>
  <c r="S14" i="64"/>
  <c r="BB13" i="64"/>
  <c r="BA13" i="64"/>
  <c r="AZ13" i="64"/>
  <c r="AY13" i="64"/>
  <c r="AX13" i="64"/>
  <c r="AW13" i="64"/>
  <c r="AV13" i="64"/>
  <c r="AU13" i="64"/>
  <c r="AT13" i="64"/>
  <c r="AS13" i="64"/>
  <c r="S13" i="64"/>
  <c r="P7" i="64"/>
  <c r="P6" i="64"/>
  <c r="F17" i="64"/>
  <c r="F20" i="64" s="1"/>
  <c r="F3" i="64"/>
  <c r="F10" i="64" s="1"/>
  <c r="AS10" i="64" s="1"/>
  <c r="M7" i="46"/>
  <c r="C7" i="66"/>
  <c r="C11" i="65"/>
  <c r="M31" i="59"/>
  <c r="L31" i="59"/>
  <c r="K31" i="59"/>
  <c r="J31" i="59"/>
  <c r="I31" i="59"/>
  <c r="H31" i="59"/>
  <c r="G31" i="59"/>
  <c r="F31" i="59"/>
  <c r="E31" i="59"/>
  <c r="D31" i="59"/>
  <c r="M15" i="59"/>
  <c r="L15" i="59"/>
  <c r="K15" i="59"/>
  <c r="J15" i="59"/>
  <c r="I15" i="59"/>
  <c r="H15" i="59"/>
  <c r="G15" i="59"/>
  <c r="F15" i="59"/>
  <c r="E15" i="59"/>
  <c r="D15" i="59"/>
  <c r="C11" i="59"/>
  <c r="FC42" i="30"/>
  <c r="FS42" i="30" s="1"/>
  <c r="GI42" i="30" s="1"/>
  <c r="GZ42" i="30" s="1"/>
  <c r="GS41" i="30"/>
  <c r="GR41" i="30"/>
  <c r="GQ41" i="30"/>
  <c r="GP41" i="30"/>
  <c r="GO41" i="30"/>
  <c r="GN41" i="30"/>
  <c r="GM41" i="30"/>
  <c r="GL41" i="30"/>
  <c r="GK41" i="30"/>
  <c r="GJ41" i="30"/>
  <c r="GC41" i="30"/>
  <c r="GB41" i="30"/>
  <c r="GA41" i="30"/>
  <c r="FZ41" i="30"/>
  <c r="FY41" i="30"/>
  <c r="FX41" i="30"/>
  <c r="FW41" i="30"/>
  <c r="FV41" i="30"/>
  <c r="FU41" i="30"/>
  <c r="FT41" i="30"/>
  <c r="FM41" i="30"/>
  <c r="FL41" i="30"/>
  <c r="FK41" i="30"/>
  <c r="FJ41" i="30"/>
  <c r="FI41" i="30"/>
  <c r="FH41" i="30"/>
  <c r="FG41" i="30"/>
  <c r="FF41" i="30"/>
  <c r="FE41" i="30"/>
  <c r="FD41" i="30"/>
  <c r="EW41" i="30"/>
  <c r="EV41" i="30"/>
  <c r="EU41" i="30"/>
  <c r="ET41" i="30"/>
  <c r="ES41" i="30"/>
  <c r="ER41" i="30"/>
  <c r="EQ41" i="30"/>
  <c r="EP41" i="30"/>
  <c r="EO41" i="30"/>
  <c r="EN41" i="30"/>
  <c r="DV41" i="30"/>
  <c r="EM41" i="30" s="1"/>
  <c r="FC41" i="30" s="1"/>
  <c r="FS41" i="30" s="1"/>
  <c r="GI41" i="30" s="1"/>
  <c r="GZ41" i="30" s="1"/>
  <c r="GS35" i="30"/>
  <c r="GR35" i="30"/>
  <c r="GQ35" i="30"/>
  <c r="GP35" i="30"/>
  <c r="GO35" i="30"/>
  <c r="GN35" i="30"/>
  <c r="GM35" i="30"/>
  <c r="GL35" i="30"/>
  <c r="GK35" i="30"/>
  <c r="GJ35" i="30"/>
  <c r="GC35" i="30"/>
  <c r="GB35" i="30"/>
  <c r="GA35" i="30"/>
  <c r="FZ35" i="30"/>
  <c r="FY35" i="30"/>
  <c r="FX35" i="30"/>
  <c r="FW35" i="30"/>
  <c r="FV35" i="30"/>
  <c r="FU35" i="30"/>
  <c r="FT35" i="30"/>
  <c r="DV35" i="30"/>
  <c r="EM35" i="30" s="1"/>
  <c r="FC35" i="30" s="1"/>
  <c r="FS35" i="30" s="1"/>
  <c r="GI35" i="30" s="1"/>
  <c r="GZ35" i="30" s="1"/>
  <c r="BL35" i="30"/>
  <c r="EF35" i="30" s="1"/>
  <c r="EW35" i="30" s="1"/>
  <c r="HJ35" i="30"/>
  <c r="BK35" i="30"/>
  <c r="EE35" i="30" s="1"/>
  <c r="EV35" i="30" s="1"/>
  <c r="HI35" i="30"/>
  <c r="BJ35" i="30"/>
  <c r="ED35" i="30" s="1"/>
  <c r="EU35" i="30" s="1"/>
  <c r="HH35" i="30"/>
  <c r="BI35" i="30"/>
  <c r="EC35" i="30" s="1"/>
  <c r="ET35" i="30" s="1"/>
  <c r="HG35" i="30"/>
  <c r="BH35" i="30"/>
  <c r="EB35" i="30" s="1"/>
  <c r="FI35" i="30" s="1"/>
  <c r="HF35" i="30"/>
  <c r="BG35" i="30"/>
  <c r="EA35" i="30" s="1"/>
  <c r="ER35" i="30" s="1"/>
  <c r="HE35" i="30"/>
  <c r="BF35" i="30"/>
  <c r="DZ35" i="30" s="1"/>
  <c r="FG35" i="30" s="1"/>
  <c r="HD35" i="30"/>
  <c r="BE35" i="30"/>
  <c r="DY35" i="30" s="1"/>
  <c r="EP35" i="30" s="1"/>
  <c r="HC35" i="30"/>
  <c r="BD35" i="30"/>
  <c r="DX35" i="30" s="1"/>
  <c r="FE35" i="30" s="1"/>
  <c r="HB35" i="30"/>
  <c r="BC35" i="30"/>
  <c r="HA35" i="30"/>
  <c r="HJ34" i="30"/>
  <c r="HI34" i="30"/>
  <c r="HH34" i="30"/>
  <c r="HG34" i="30"/>
  <c r="HF34" i="30"/>
  <c r="HE34" i="30"/>
  <c r="HD34" i="30"/>
  <c r="HC34" i="30"/>
  <c r="HB34" i="30"/>
  <c r="HA34" i="30"/>
  <c r="GS34" i="30"/>
  <c r="GR34" i="30"/>
  <c r="GQ34" i="30"/>
  <c r="GP34" i="30"/>
  <c r="GO34" i="30"/>
  <c r="GN34" i="30"/>
  <c r="GM34" i="30"/>
  <c r="GL34" i="30"/>
  <c r="GK34" i="30"/>
  <c r="GJ34" i="30"/>
  <c r="GC34" i="30"/>
  <c r="GB34" i="30"/>
  <c r="GA34" i="30"/>
  <c r="FZ34" i="30"/>
  <c r="FY34" i="30"/>
  <c r="FX34" i="30"/>
  <c r="FW34" i="30"/>
  <c r="FV34" i="30"/>
  <c r="FU34" i="30"/>
  <c r="FT34" i="30"/>
  <c r="FF34" i="30"/>
  <c r="DV34" i="30"/>
  <c r="EM34" i="30" s="1"/>
  <c r="FC34" i="30" s="1"/>
  <c r="BL34" i="30"/>
  <c r="EF34" i="30" s="1"/>
  <c r="EW34" i="30" s="1"/>
  <c r="BK34" i="30"/>
  <c r="EE34" i="30" s="1"/>
  <c r="EV34" i="30" s="1"/>
  <c r="BJ34" i="30"/>
  <c r="ED34" i="30" s="1"/>
  <c r="EU34" i="30" s="1"/>
  <c r="BI34" i="30"/>
  <c r="BH34" i="30"/>
  <c r="EB34" i="30" s="1"/>
  <c r="ES34" i="30" s="1"/>
  <c r="BG34" i="30"/>
  <c r="EA34" i="30" s="1"/>
  <c r="ER34" i="30" s="1"/>
  <c r="BF34" i="30"/>
  <c r="DZ34" i="30" s="1"/>
  <c r="EQ34" i="30" s="1"/>
  <c r="BE34" i="30"/>
  <c r="DY34" i="30" s="1"/>
  <c r="EP34" i="30" s="1"/>
  <c r="BD34" i="30"/>
  <c r="DX34" i="30" s="1"/>
  <c r="FE34" i="30" s="1"/>
  <c r="BC34" i="30"/>
  <c r="FC33" i="30"/>
  <c r="FS33" i="30" s="1"/>
  <c r="GI33" i="30" s="1"/>
  <c r="GZ33" i="30" s="1"/>
  <c r="FC32" i="30"/>
  <c r="FS32" i="30" s="1"/>
  <c r="GI32" i="30" s="1"/>
  <c r="GZ32" i="30" s="1"/>
  <c r="FC31" i="30"/>
  <c r="FS31" i="30" s="1"/>
  <c r="GI31" i="30" s="1"/>
  <c r="GZ31" i="30" s="1"/>
  <c r="HJ29" i="30"/>
  <c r="HI29" i="30"/>
  <c r="HH29" i="30"/>
  <c r="HG29" i="30"/>
  <c r="HF29" i="30"/>
  <c r="HE29" i="30"/>
  <c r="HD29" i="30"/>
  <c r="HC29" i="30"/>
  <c r="HB29" i="30"/>
  <c r="HA29" i="30"/>
  <c r="FC29" i="30"/>
  <c r="FS29" i="30" s="1"/>
  <c r="GI29" i="30" s="1"/>
  <c r="GZ29" i="30" s="1"/>
  <c r="S29" i="30"/>
  <c r="CN29" i="30" s="1"/>
  <c r="BZ29" i="30" s="1"/>
  <c r="R29" i="30"/>
  <c r="CM29" i="30" s="1"/>
  <c r="BY29" i="30" s="1"/>
  <c r="Q29" i="30"/>
  <c r="P29" i="30"/>
  <c r="CK29" i="30" s="1"/>
  <c r="BW29" i="30" s="1"/>
  <c r="O29" i="30"/>
  <c r="N29" i="30"/>
  <c r="CI29" i="30" s="1"/>
  <c r="BU29" i="30" s="1"/>
  <c r="M29" i="30"/>
  <c r="CH29" i="30" s="1"/>
  <c r="BT29" i="30" s="1"/>
  <c r="L29" i="30"/>
  <c r="K29" i="30"/>
  <c r="CF29" i="30" s="1"/>
  <c r="BR29" i="30" s="1"/>
  <c r="J29" i="30"/>
  <c r="GS20" i="30"/>
  <c r="GR20" i="30"/>
  <c r="GQ20" i="30"/>
  <c r="GP20" i="30"/>
  <c r="GO20" i="30"/>
  <c r="GN20" i="30"/>
  <c r="GM20" i="30"/>
  <c r="GL20" i="30"/>
  <c r="GK20" i="30"/>
  <c r="GJ20" i="30"/>
  <c r="GC20" i="30"/>
  <c r="GB20" i="30"/>
  <c r="GA20" i="30"/>
  <c r="FZ20" i="30"/>
  <c r="FY20" i="30"/>
  <c r="FX20" i="30"/>
  <c r="FW20" i="30"/>
  <c r="FV20" i="30"/>
  <c r="FU20" i="30"/>
  <c r="FT20" i="30"/>
  <c r="DV20" i="30"/>
  <c r="EM20" i="30" s="1"/>
  <c r="FC20" i="30" s="1"/>
  <c r="FS20" i="30" s="1"/>
  <c r="GI20" i="30" s="1"/>
  <c r="GZ20" i="30" s="1"/>
  <c r="GS19" i="30"/>
  <c r="GR19" i="30"/>
  <c r="GQ19" i="30"/>
  <c r="GP19" i="30"/>
  <c r="GO19" i="30"/>
  <c r="GN19" i="30"/>
  <c r="GM19" i="30"/>
  <c r="GL19" i="30"/>
  <c r="GK19" i="30"/>
  <c r="GJ19" i="30"/>
  <c r="GC19" i="30"/>
  <c r="GB19" i="30"/>
  <c r="GA19" i="30"/>
  <c r="FZ19" i="30"/>
  <c r="FY19" i="30"/>
  <c r="FX19" i="30"/>
  <c r="FW19" i="30"/>
  <c r="FV19" i="30"/>
  <c r="FU19" i="30"/>
  <c r="FT19" i="30"/>
  <c r="DV19" i="30"/>
  <c r="EM19" i="30" s="1"/>
  <c r="FC19" i="30" s="1"/>
  <c r="FS19" i="30" s="1"/>
  <c r="GI19" i="30" s="1"/>
  <c r="GZ19" i="30" s="1"/>
  <c r="FC18" i="30"/>
  <c r="FS18" i="30" s="1"/>
  <c r="GI18" i="30" s="1"/>
  <c r="GZ18" i="30" s="1"/>
  <c r="FC17" i="30"/>
  <c r="FS17" i="30" s="1"/>
  <c r="GI17" i="30" s="1"/>
  <c r="GZ17" i="30" s="1"/>
  <c r="M7" i="65"/>
  <c r="H7" i="59"/>
  <c r="E7" i="65"/>
  <c r="D7" i="65"/>
  <c r="FC16" i="30"/>
  <c r="FS16" i="30" s="1"/>
  <c r="GI16" i="30" s="1"/>
  <c r="GZ16" i="30" s="1"/>
  <c r="HJ15" i="30"/>
  <c r="HI15" i="30"/>
  <c r="HH15" i="30"/>
  <c r="HG15" i="30"/>
  <c r="HF15" i="30"/>
  <c r="HE15" i="30"/>
  <c r="HD15" i="30"/>
  <c r="HC15" i="30"/>
  <c r="HB15" i="30"/>
  <c r="HA15" i="30"/>
  <c r="FC15" i="30"/>
  <c r="FS15" i="30" s="1"/>
  <c r="GI15" i="30" s="1"/>
  <c r="GZ15" i="30" s="1"/>
  <c r="S15" i="30"/>
  <c r="R15" i="30"/>
  <c r="Q15" i="30"/>
  <c r="P15" i="30"/>
  <c r="O15" i="30"/>
  <c r="N15" i="30"/>
  <c r="M15" i="30"/>
  <c r="L15" i="30"/>
  <c r="K15" i="30"/>
  <c r="J15" i="30"/>
  <c r="GS6" i="30"/>
  <c r="GR6" i="30"/>
  <c r="GQ6" i="30"/>
  <c r="GP6" i="30"/>
  <c r="GO6" i="30"/>
  <c r="GN6" i="30"/>
  <c r="GM6" i="30"/>
  <c r="GL6" i="30"/>
  <c r="GK6" i="30"/>
  <c r="GJ6" i="30"/>
  <c r="GC6" i="30"/>
  <c r="GB6" i="30"/>
  <c r="GA6" i="30"/>
  <c r="FZ6" i="30"/>
  <c r="FY6" i="30"/>
  <c r="FX6" i="30"/>
  <c r="FW6" i="30"/>
  <c r="FV6" i="30"/>
  <c r="FU6" i="30"/>
  <c r="FT6" i="30"/>
  <c r="FM6" i="30"/>
  <c r="FL6" i="30"/>
  <c r="FK6" i="30"/>
  <c r="FJ6" i="30"/>
  <c r="FI6" i="30"/>
  <c r="FH6" i="30"/>
  <c r="FG6" i="30"/>
  <c r="FF6" i="30"/>
  <c r="FE6" i="30"/>
  <c r="FD6" i="30"/>
  <c r="DV6" i="30"/>
  <c r="GS5" i="30"/>
  <c r="GR5" i="30"/>
  <c r="GQ5" i="30"/>
  <c r="GP5" i="30"/>
  <c r="GO5" i="30"/>
  <c r="GN5" i="30"/>
  <c r="GM5" i="30"/>
  <c r="GL5" i="30"/>
  <c r="GK5" i="30"/>
  <c r="GJ5" i="30"/>
  <c r="FM5" i="30"/>
  <c r="FL5" i="30"/>
  <c r="FK5" i="30"/>
  <c r="FJ5" i="30"/>
  <c r="FI5" i="30"/>
  <c r="FH5" i="30"/>
  <c r="FG5" i="30"/>
  <c r="FF5" i="30"/>
  <c r="FE5" i="30"/>
  <c r="FD5" i="30"/>
  <c r="DV5" i="30"/>
  <c r="FC4" i="30"/>
  <c r="FS4" i="30" s="1"/>
  <c r="GI4" i="30" s="1"/>
  <c r="GZ4" i="30" s="1"/>
  <c r="FC3" i="30"/>
  <c r="FS3" i="30" s="1"/>
  <c r="GI3" i="30" s="1"/>
  <c r="GZ3" i="30" s="1"/>
  <c r="K5" i="59"/>
  <c r="J5" i="65"/>
  <c r="G5" i="59"/>
  <c r="J7" i="32"/>
  <c r="I34" i="32" s="1"/>
  <c r="B37" i="59"/>
  <c r="B38" i="59"/>
  <c r="B36" i="59"/>
  <c r="BE50" i="64"/>
  <c r="BM42" i="64"/>
  <c r="BL42" i="64"/>
  <c r="BK42" i="64"/>
  <c r="BJ42" i="64"/>
  <c r="BI42" i="64"/>
  <c r="BH42" i="64"/>
  <c r="BG42" i="64"/>
  <c r="BF42" i="64"/>
  <c r="BE42" i="64"/>
  <c r="BD42" i="64"/>
  <c r="Q27" i="64"/>
  <c r="BB26" i="64"/>
  <c r="BA26" i="64"/>
  <c r="AZ26" i="64"/>
  <c r="AY26" i="64"/>
  <c r="AX26" i="64"/>
  <c r="AW26" i="64"/>
  <c r="AV26" i="64"/>
  <c r="AU26" i="64"/>
  <c r="AT26" i="64"/>
  <c r="AS26" i="64"/>
  <c r="AS18" i="64"/>
  <c r="O17" i="64"/>
  <c r="O20" i="64" s="1"/>
  <c r="N17" i="64"/>
  <c r="N20" i="64" s="1"/>
  <c r="M17" i="64"/>
  <c r="M20" i="64" s="1"/>
  <c r="L17" i="64"/>
  <c r="L20" i="64" s="1"/>
  <c r="K17" i="64"/>
  <c r="K20" i="64" s="1"/>
  <c r="J17" i="64"/>
  <c r="J20" i="64" s="1"/>
  <c r="I17" i="64"/>
  <c r="I20" i="64" s="1"/>
  <c r="H17" i="64"/>
  <c r="H20" i="64" s="1"/>
  <c r="G17" i="64"/>
  <c r="G20" i="64" s="1"/>
  <c r="BB12" i="64"/>
  <c r="BA12" i="64"/>
  <c r="AZ12" i="64"/>
  <c r="AY12" i="64"/>
  <c r="AX12" i="64"/>
  <c r="AW12" i="64"/>
  <c r="AV12" i="64"/>
  <c r="AU12" i="64"/>
  <c r="AT12" i="64"/>
  <c r="AS12" i="64"/>
  <c r="S12" i="64"/>
  <c r="BB11" i="64"/>
  <c r="BA11" i="64"/>
  <c r="AZ11" i="64"/>
  <c r="AY11" i="64"/>
  <c r="AX11" i="64"/>
  <c r="AW11" i="64"/>
  <c r="AV11" i="64"/>
  <c r="AU11" i="64"/>
  <c r="AT11" i="64"/>
  <c r="AS11" i="64"/>
  <c r="S11" i="64"/>
  <c r="F8" i="64"/>
  <c r="P5" i="64"/>
  <c r="P4" i="64"/>
  <c r="D1" i="64"/>
  <c r="M16" i="46"/>
  <c r="M17" i="46"/>
  <c r="N14" i="46"/>
  <c r="N16" i="46"/>
  <c r="N17" i="46"/>
  <c r="N13" i="46"/>
  <c r="N52" i="52"/>
  <c r="M52" i="52"/>
  <c r="L52" i="52"/>
  <c r="K52" i="52"/>
  <c r="J52" i="52"/>
  <c r="I52" i="52"/>
  <c r="H52" i="52"/>
  <c r="G52" i="52"/>
  <c r="F52" i="52"/>
  <c r="E52" i="52"/>
  <c r="N64" i="52"/>
  <c r="M64" i="52"/>
  <c r="L64" i="52"/>
  <c r="K64" i="52"/>
  <c r="J64" i="52"/>
  <c r="I64" i="52"/>
  <c r="H64" i="52"/>
  <c r="G64" i="52"/>
  <c r="F64" i="52"/>
  <c r="E64" i="52"/>
  <c r="N60" i="52"/>
  <c r="M60" i="52"/>
  <c r="L60" i="52"/>
  <c r="K60" i="52"/>
  <c r="J60" i="52"/>
  <c r="I60" i="52"/>
  <c r="H60" i="52"/>
  <c r="G60" i="52"/>
  <c r="F60" i="52"/>
  <c r="E60" i="52"/>
  <c r="N56" i="52"/>
  <c r="M56" i="52"/>
  <c r="L56" i="52"/>
  <c r="K56" i="52"/>
  <c r="J56" i="52"/>
  <c r="I56" i="52"/>
  <c r="H56" i="52"/>
  <c r="G56" i="52"/>
  <c r="F56" i="52"/>
  <c r="E56" i="52"/>
  <c r="N48" i="52"/>
  <c r="M48" i="52"/>
  <c r="L48" i="52"/>
  <c r="K48" i="52"/>
  <c r="J48" i="52"/>
  <c r="I48" i="52"/>
  <c r="H48" i="52"/>
  <c r="G48" i="52"/>
  <c r="F48" i="52"/>
  <c r="E48" i="52"/>
  <c r="N44" i="52"/>
  <c r="M44" i="52"/>
  <c r="L44" i="52"/>
  <c r="K44" i="52"/>
  <c r="J44" i="52"/>
  <c r="I44" i="52"/>
  <c r="H44" i="52"/>
  <c r="G44" i="52"/>
  <c r="F44" i="52"/>
  <c r="E44" i="52"/>
  <c r="N40" i="52"/>
  <c r="M40" i="52"/>
  <c r="L40" i="52"/>
  <c r="K40" i="52"/>
  <c r="J40" i="52"/>
  <c r="I40" i="52"/>
  <c r="H40" i="52"/>
  <c r="G40" i="52"/>
  <c r="F40" i="52"/>
  <c r="E40" i="52"/>
  <c r="N36" i="52"/>
  <c r="M36" i="52"/>
  <c r="L36" i="52"/>
  <c r="K36" i="52"/>
  <c r="J36" i="52"/>
  <c r="I36" i="52"/>
  <c r="H36" i="52"/>
  <c r="G36" i="52"/>
  <c r="F36" i="52"/>
  <c r="E36" i="52"/>
  <c r="N32" i="52"/>
  <c r="M32" i="52"/>
  <c r="L32" i="52"/>
  <c r="K32" i="52"/>
  <c r="J32" i="52"/>
  <c r="I32" i="52"/>
  <c r="H32" i="52"/>
  <c r="G32" i="52"/>
  <c r="F32" i="52"/>
  <c r="E32" i="52"/>
  <c r="N28" i="52"/>
  <c r="M28" i="52"/>
  <c r="L28" i="52"/>
  <c r="K28" i="52"/>
  <c r="J28" i="52"/>
  <c r="I28" i="52"/>
  <c r="H28" i="52"/>
  <c r="G28" i="52"/>
  <c r="F28" i="52"/>
  <c r="E28" i="52"/>
  <c r="N24" i="52"/>
  <c r="M24" i="52"/>
  <c r="L24" i="52"/>
  <c r="K24" i="52"/>
  <c r="J24" i="52"/>
  <c r="I24" i="52"/>
  <c r="H24" i="52"/>
  <c r="G24" i="52"/>
  <c r="F24" i="52"/>
  <c r="E24" i="52"/>
  <c r="N20" i="52"/>
  <c r="M20" i="52"/>
  <c r="L20" i="52"/>
  <c r="K20" i="52"/>
  <c r="J20" i="52"/>
  <c r="I20" i="52"/>
  <c r="H20" i="52"/>
  <c r="G20" i="52"/>
  <c r="F20" i="52"/>
  <c r="E20" i="52"/>
  <c r="N16" i="52"/>
  <c r="M16" i="52"/>
  <c r="L16" i="52"/>
  <c r="K16" i="52"/>
  <c r="J16" i="52"/>
  <c r="I16" i="52"/>
  <c r="H16" i="52"/>
  <c r="G16" i="52"/>
  <c r="F16" i="52"/>
  <c r="E16" i="52"/>
  <c r="N12" i="52"/>
  <c r="M12" i="52"/>
  <c r="L12" i="52"/>
  <c r="K12" i="52"/>
  <c r="J12" i="52"/>
  <c r="I12" i="52"/>
  <c r="H12" i="52"/>
  <c r="N8" i="52"/>
  <c r="M8" i="52"/>
  <c r="L8" i="52"/>
  <c r="K8" i="52"/>
  <c r="J8" i="52"/>
  <c r="I8" i="52"/>
  <c r="H8" i="52"/>
  <c r="M14" i="46"/>
  <c r="M13" i="46"/>
  <c r="J12" i="32"/>
  <c r="J11" i="32"/>
  <c r="J13" i="32"/>
  <c r="J10" i="32"/>
  <c r="HQ7" i="30" s="1"/>
  <c r="M23" i="46"/>
  <c r="M25" i="46"/>
  <c r="HB31" i="30" l="1"/>
  <c r="I8" i="59"/>
  <c r="CJ29" i="30"/>
  <c r="BV29" i="30" s="1"/>
  <c r="K4" i="66"/>
  <c r="CL29" i="30"/>
  <c r="BX29" i="30" s="1"/>
  <c r="J3" i="66"/>
  <c r="CK15" i="30"/>
  <c r="K3" i="66"/>
  <c r="CL15" i="30"/>
  <c r="L3" i="66"/>
  <c r="CM15" i="30"/>
  <c r="M3" i="66"/>
  <c r="CN15" i="30"/>
  <c r="F8" i="65"/>
  <c r="CG29" i="30"/>
  <c r="BS29" i="30" s="1"/>
  <c r="D4" i="66"/>
  <c r="CE29" i="30"/>
  <c r="BQ29" i="30" s="1"/>
  <c r="D3" i="66"/>
  <c r="CE15" i="30"/>
  <c r="I3" i="66"/>
  <c r="CJ15" i="30"/>
  <c r="G3" i="66"/>
  <c r="CH15" i="30"/>
  <c r="E3" i="66"/>
  <c r="CF15" i="30"/>
  <c r="H3" i="66"/>
  <c r="CI15" i="30"/>
  <c r="F3" i="66"/>
  <c r="CG15" i="30"/>
  <c r="HQ14" i="30"/>
  <c r="HQ5" i="30"/>
  <c r="HQ6" i="30"/>
  <c r="HG31" i="30"/>
  <c r="K31" i="30"/>
  <c r="HJ31" i="30"/>
  <c r="HH31" i="30"/>
  <c r="HC31" i="30"/>
  <c r="HA31" i="30"/>
  <c r="HD31" i="30"/>
  <c r="HF31" i="30"/>
  <c r="HI31" i="30"/>
  <c r="H6" i="65"/>
  <c r="N31" i="30"/>
  <c r="Q31" i="30"/>
  <c r="M6" i="59"/>
  <c r="S31" i="30"/>
  <c r="I6" i="65"/>
  <c r="O31" i="30"/>
  <c r="D6" i="59"/>
  <c r="J31" i="30"/>
  <c r="L6" i="65"/>
  <c r="R31" i="30"/>
  <c r="F6" i="65"/>
  <c r="L31" i="30"/>
  <c r="J6" i="65"/>
  <c r="P31" i="30"/>
  <c r="M31" i="30"/>
  <c r="HE31" i="30"/>
  <c r="I35" i="32"/>
  <c r="J33" i="32"/>
  <c r="N35" i="32"/>
  <c r="O35" i="32" s="1"/>
  <c r="P35" i="32" s="1"/>
  <c r="Q35" i="32" s="1"/>
  <c r="R35" i="32" s="1"/>
  <c r="S35" i="32" s="1"/>
  <c r="T35" i="32" s="1"/>
  <c r="U35" i="32" s="1"/>
  <c r="FO12" i="74"/>
  <c r="AH12" i="74"/>
  <c r="AL12" i="74" s="1"/>
  <c r="AK12" i="74" s="1"/>
  <c r="AM12" i="74" s="1"/>
  <c r="AS12" i="74" s="1"/>
  <c r="AS20" i="30"/>
  <c r="AT20" i="30" s="1"/>
  <c r="AU20" i="30" s="1"/>
  <c r="J16" i="32"/>
  <c r="AW17" i="64"/>
  <c r="AT17" i="64"/>
  <c r="G3" i="64"/>
  <c r="G10" i="64" s="1"/>
  <c r="AT10" i="64" s="1"/>
  <c r="D40" i="52"/>
  <c r="D56" i="52"/>
  <c r="D64" i="52"/>
  <c r="BC14" i="64"/>
  <c r="J15" i="32"/>
  <c r="BD4" i="70" s="1"/>
  <c r="FO8" i="74"/>
  <c r="FO11" i="74"/>
  <c r="FO41" i="74"/>
  <c r="FO39" i="74"/>
  <c r="FO37" i="74"/>
  <c r="FO21" i="74"/>
  <c r="FO19" i="74"/>
  <c r="FO20" i="74"/>
  <c r="FO22" i="74"/>
  <c r="FO9" i="74"/>
  <c r="FO23" i="74"/>
  <c r="FO40" i="74"/>
  <c r="FO36" i="74"/>
  <c r="FO10" i="74"/>
  <c r="FO38" i="74"/>
  <c r="FO4" i="74"/>
  <c r="FO7" i="74"/>
  <c r="HQ28" i="30"/>
  <c r="AS3" i="64"/>
  <c r="BD3" i="64" s="1"/>
  <c r="BP35" i="30"/>
  <c r="D60" i="52"/>
  <c r="D44" i="52"/>
  <c r="D36" i="52"/>
  <c r="D32" i="52"/>
  <c r="D28" i="52"/>
  <c r="D52" i="52"/>
  <c r="D48" i="52"/>
  <c r="D24" i="52"/>
  <c r="D20" i="52"/>
  <c r="D16" i="52"/>
  <c r="D12" i="52"/>
  <c r="DI61" i="74"/>
  <c r="L60" i="74"/>
  <c r="E28" i="68" s="1"/>
  <c r="DB61" i="74"/>
  <c r="DJ61" i="74"/>
  <c r="D40" i="73"/>
  <c r="D40" i="76" s="1"/>
  <c r="P60" i="74"/>
  <c r="I28" i="68" s="1"/>
  <c r="DF61" i="74"/>
  <c r="N60" i="74"/>
  <c r="G28" i="68" s="1"/>
  <c r="DD61" i="74"/>
  <c r="Q60" i="74"/>
  <c r="J28" i="68" s="1"/>
  <c r="DG61" i="74"/>
  <c r="O60" i="74"/>
  <c r="AV60" i="74" s="1"/>
  <c r="FF60" i="74" s="1"/>
  <c r="DE61" i="74"/>
  <c r="DH61" i="74"/>
  <c r="M60" i="74"/>
  <c r="AT60" i="74" s="1"/>
  <c r="FD60" i="74" s="1"/>
  <c r="DC61" i="74"/>
  <c r="DA61" i="74"/>
  <c r="BP34" i="30"/>
  <c r="EJ40" i="30"/>
  <c r="C3" i="103"/>
  <c r="C3" i="100"/>
  <c r="C3" i="99"/>
  <c r="C3" i="101"/>
  <c r="C3" i="95"/>
  <c r="C3" i="102"/>
  <c r="C3" i="98"/>
  <c r="C3" i="93"/>
  <c r="C3" i="97"/>
  <c r="C3" i="94"/>
  <c r="C3" i="96"/>
  <c r="R60" i="74"/>
  <c r="S60" i="74"/>
  <c r="T60" i="74"/>
  <c r="D8" i="52"/>
  <c r="K60" i="74"/>
  <c r="C15" i="59"/>
  <c r="C14" i="65"/>
  <c r="C31" i="59"/>
  <c r="HN35" i="30"/>
  <c r="HN34" i="30"/>
  <c r="FQ40" i="30"/>
  <c r="HN15" i="30"/>
  <c r="FQ5" i="30"/>
  <c r="EG57" i="30"/>
  <c r="EH57" i="30"/>
  <c r="EI57" i="30"/>
  <c r="GG19" i="30"/>
  <c r="GW35" i="30"/>
  <c r="GG41" i="30"/>
  <c r="GW5" i="30"/>
  <c r="GW20" i="30"/>
  <c r="GW34" i="30"/>
  <c r="GW6" i="30"/>
  <c r="GW19" i="30"/>
  <c r="GW41" i="30"/>
  <c r="GG35" i="30"/>
  <c r="GG6" i="30"/>
  <c r="GG20" i="30"/>
  <c r="GG34" i="30"/>
  <c r="FQ41" i="30"/>
  <c r="FQ6" i="30"/>
  <c r="FA41" i="30"/>
  <c r="EN40" i="30"/>
  <c r="DW35" i="30"/>
  <c r="EJ35" i="30" s="1"/>
  <c r="C4" i="91"/>
  <c r="C4" i="88"/>
  <c r="C4" i="79"/>
  <c r="C4" i="87"/>
  <c r="C4" i="78"/>
  <c r="C4" i="84"/>
  <c r="C4" i="90"/>
  <c r="C4" i="86"/>
  <c r="C4" i="77"/>
  <c r="C4" i="89"/>
  <c r="C4" i="85"/>
  <c r="C4" i="76"/>
  <c r="FO24" i="74"/>
  <c r="K7" i="32"/>
  <c r="G40" i="73"/>
  <c r="G40" i="76" s="1"/>
  <c r="I40" i="73"/>
  <c r="I40" i="76" s="1"/>
  <c r="HQ19" i="30"/>
  <c r="HQ20" i="30"/>
  <c r="H40" i="73"/>
  <c r="H40" i="76" s="1"/>
  <c r="E40" i="73"/>
  <c r="E40" i="76" s="1"/>
  <c r="FG34" i="30"/>
  <c r="FK34" i="30"/>
  <c r="FH34" i="30"/>
  <c r="FL34" i="30"/>
  <c r="FI34" i="30"/>
  <c r="FM34" i="30"/>
  <c r="L15" i="70"/>
  <c r="C16" i="63" s="1"/>
  <c r="ER61" i="74"/>
  <c r="L61" i="74"/>
  <c r="EE61" i="74"/>
  <c r="S15" i="70"/>
  <c r="J16" i="63" s="1"/>
  <c r="S61" i="74"/>
  <c r="M30" i="59"/>
  <c r="T61" i="74"/>
  <c r="L40" i="73"/>
  <c r="L40" i="76" s="1"/>
  <c r="K15" i="70"/>
  <c r="B16" i="63" s="1"/>
  <c r="ED61" i="74"/>
  <c r="EQ61" i="74"/>
  <c r="K61" i="74"/>
  <c r="EV61" i="74"/>
  <c r="P61" i="74"/>
  <c r="EI61" i="74"/>
  <c r="N15" i="70"/>
  <c r="E16" i="63" s="1"/>
  <c r="EG61" i="74"/>
  <c r="ET61" i="74"/>
  <c r="N61" i="74"/>
  <c r="Q15" i="70"/>
  <c r="H16" i="63" s="1"/>
  <c r="EW61" i="74"/>
  <c r="Q61" i="74"/>
  <c r="EJ61" i="74"/>
  <c r="K40" i="73"/>
  <c r="K40" i="76" s="1"/>
  <c r="O15" i="70"/>
  <c r="F16" i="63" s="1"/>
  <c r="EH61" i="74"/>
  <c r="EU61" i="74"/>
  <c r="O61" i="74"/>
  <c r="R15" i="70"/>
  <c r="I16" i="63" s="1"/>
  <c r="R61" i="74"/>
  <c r="J40" i="73"/>
  <c r="J40" i="76" s="1"/>
  <c r="F40" i="73"/>
  <c r="F40" i="76" s="1"/>
  <c r="ES61" i="74"/>
  <c r="M61" i="74"/>
  <c r="EF61" i="74"/>
  <c r="M15" i="70"/>
  <c r="D16" i="63" s="1"/>
  <c r="BC15" i="64"/>
  <c r="P8" i="64"/>
  <c r="H3" i="64"/>
  <c r="H10" i="64" s="1"/>
  <c r="AU10" i="64" s="1"/>
  <c r="S17" i="64"/>
  <c r="BC16" i="64"/>
  <c r="AX17" i="64"/>
  <c r="BB17" i="64"/>
  <c r="AU17" i="64"/>
  <c r="AY17" i="64"/>
  <c r="BC12" i="64"/>
  <c r="BC13" i="64"/>
  <c r="BC11" i="64"/>
  <c r="AZ17" i="64"/>
  <c r="AS17" i="64"/>
  <c r="BA17" i="64"/>
  <c r="AV17" i="64"/>
  <c r="C4" i="82"/>
  <c r="C4" i="83"/>
  <c r="M31" i="84"/>
  <c r="M31" i="83"/>
  <c r="I39" i="83"/>
  <c r="J39" i="83"/>
  <c r="D39" i="83"/>
  <c r="M39" i="82"/>
  <c r="C39" i="83"/>
  <c r="H39" i="83"/>
  <c r="L39" i="83"/>
  <c r="G39" i="83"/>
  <c r="E39" i="83"/>
  <c r="F39" i="83"/>
  <c r="K39" i="83"/>
  <c r="EO35" i="30"/>
  <c r="EQ35" i="30"/>
  <c r="K39" i="46"/>
  <c r="G39" i="46"/>
  <c r="L39" i="46"/>
  <c r="F39" i="46"/>
  <c r="ES35" i="30"/>
  <c r="C3" i="61"/>
  <c r="D3" i="75"/>
  <c r="D10" i="75" s="1"/>
  <c r="GC5" i="30"/>
  <c r="GC15" i="30" s="1"/>
  <c r="FJ35" i="30"/>
  <c r="FF35" i="30"/>
  <c r="FM35" i="30"/>
  <c r="FK35" i="30"/>
  <c r="FD35" i="30"/>
  <c r="FH35" i="30"/>
  <c r="FL35" i="30"/>
  <c r="FO42" i="74"/>
  <c r="FO34" i="74"/>
  <c r="FO29" i="74"/>
  <c r="FO17" i="74"/>
  <c r="FO5" i="74"/>
  <c r="FO35" i="74"/>
  <c r="FO30" i="74"/>
  <c r="FO28" i="74"/>
  <c r="FO18" i="74"/>
  <c r="FO16" i="74"/>
  <c r="FO6" i="74"/>
  <c r="M31" i="76"/>
  <c r="H35" i="59"/>
  <c r="E16" i="65"/>
  <c r="B8" i="63"/>
  <c r="D36" i="63"/>
  <c r="BC12" i="70"/>
  <c r="C7" i="70"/>
  <c r="BC10" i="70"/>
  <c r="BC14" i="70"/>
  <c r="BC11" i="70"/>
  <c r="BC13" i="70"/>
  <c r="K10" i="32"/>
  <c r="HR7" i="30" s="1"/>
  <c r="E35" i="59"/>
  <c r="E4" i="52"/>
  <c r="F4" i="52" s="1"/>
  <c r="G4" i="52" s="1"/>
  <c r="H4" i="52" s="1"/>
  <c r="I4" i="52" s="1"/>
  <c r="J4" i="52" s="1"/>
  <c r="K4" i="52" s="1"/>
  <c r="L4" i="52" s="1"/>
  <c r="M4" i="52" s="1"/>
  <c r="N4" i="52" s="1"/>
  <c r="O4" i="52" s="1"/>
  <c r="P4" i="52" s="1"/>
  <c r="Q4" i="52" s="1"/>
  <c r="J7" i="59"/>
  <c r="I35" i="59"/>
  <c r="E7" i="59"/>
  <c r="D4" i="59"/>
  <c r="D11" i="59" s="1"/>
  <c r="L5" i="59"/>
  <c r="C3" i="71"/>
  <c r="D3" i="71" s="1"/>
  <c r="E3" i="71" s="1"/>
  <c r="F3" i="71" s="1"/>
  <c r="G3" i="71" s="1"/>
  <c r="H3" i="71" s="1"/>
  <c r="I3" i="71" s="1"/>
  <c r="J3" i="71" s="1"/>
  <c r="K3" i="71" s="1"/>
  <c r="L3" i="71" s="1"/>
  <c r="F6" i="59"/>
  <c r="D7" i="66"/>
  <c r="K3" i="70"/>
  <c r="K9" i="70" s="1"/>
  <c r="AS9" i="70" s="1"/>
  <c r="M7" i="59"/>
  <c r="C4" i="73"/>
  <c r="C21" i="73" s="1"/>
  <c r="GQ15" i="30"/>
  <c r="D8" i="65"/>
  <c r="I6" i="59"/>
  <c r="D4" i="65"/>
  <c r="D11" i="65" s="1"/>
  <c r="AI6" i="64"/>
  <c r="FJ15" i="30"/>
  <c r="AI7" i="64"/>
  <c r="T15" i="70"/>
  <c r="K16" i="63" s="1"/>
  <c r="D6" i="65"/>
  <c r="G6" i="59"/>
  <c r="Q16" i="70"/>
  <c r="I14" i="71" s="1"/>
  <c r="P15" i="70"/>
  <c r="G16" i="63" s="1"/>
  <c r="K6" i="59"/>
  <c r="H6" i="59"/>
  <c r="HE41" i="30"/>
  <c r="H30" i="59"/>
  <c r="D30" i="59"/>
  <c r="GR15" i="30"/>
  <c r="EP40" i="30"/>
  <c r="EO34" i="30"/>
  <c r="J5" i="59"/>
  <c r="FI15" i="30"/>
  <c r="GK15" i="30"/>
  <c r="GS15" i="30"/>
  <c r="EB57" i="30"/>
  <c r="GL15" i="30"/>
  <c r="J35" i="59"/>
  <c r="F15" i="30"/>
  <c r="GJ15" i="30"/>
  <c r="M31" i="46"/>
  <c r="J30" i="59"/>
  <c r="D11" i="68"/>
  <c r="GP15" i="30"/>
  <c r="FK15" i="30"/>
  <c r="FL15" i="30"/>
  <c r="GN15" i="30"/>
  <c r="D3" i="69"/>
  <c r="D10" i="69" s="1"/>
  <c r="GM15" i="30"/>
  <c r="FM15" i="30"/>
  <c r="GO15" i="30"/>
  <c r="FE15" i="30"/>
  <c r="C4" i="46"/>
  <c r="H16" i="65"/>
  <c r="EC34" i="30"/>
  <c r="FJ34" i="30" s="1"/>
  <c r="D5" i="59"/>
  <c r="D5" i="65"/>
  <c r="I16" i="65"/>
  <c r="J6" i="59"/>
  <c r="D7" i="59"/>
  <c r="E34" i="73"/>
  <c r="E34" i="76" s="1"/>
  <c r="L35" i="73"/>
  <c r="L35" i="76" s="1"/>
  <c r="L34" i="73"/>
  <c r="L34" i="76" s="1"/>
  <c r="FH15" i="30"/>
  <c r="EA57" i="30"/>
  <c r="J4" i="66"/>
  <c r="DW57" i="30"/>
  <c r="L7" i="65"/>
  <c r="L7" i="59"/>
  <c r="HN29" i="30"/>
  <c r="J8" i="59"/>
  <c r="FG15" i="30"/>
  <c r="G6" i="65"/>
  <c r="H8" i="65"/>
  <c r="L8" i="65"/>
  <c r="L4" i="66"/>
  <c r="J16" i="65"/>
  <c r="G16" i="65"/>
  <c r="FF15" i="30"/>
  <c r="F16" i="65"/>
  <c r="G35" i="59"/>
  <c r="F35" i="59"/>
  <c r="FW29" i="30"/>
  <c r="GS29" i="30"/>
  <c r="F4" i="66"/>
  <c r="F8" i="59"/>
  <c r="M39" i="46"/>
  <c r="GL29" i="30"/>
  <c r="H4" i="66"/>
  <c r="L8" i="59"/>
  <c r="F29" i="30"/>
  <c r="D8" i="59"/>
  <c r="H8" i="59"/>
  <c r="FY29" i="30"/>
  <c r="GC29" i="30"/>
  <c r="GQ29" i="30"/>
  <c r="GN29" i="30"/>
  <c r="FV29" i="30"/>
  <c r="GR29" i="30"/>
  <c r="FZ29" i="30"/>
  <c r="GM29" i="30"/>
  <c r="FX29" i="30"/>
  <c r="GA29" i="30"/>
  <c r="GO29" i="30"/>
  <c r="GB29" i="30"/>
  <c r="GP29" i="30"/>
  <c r="L10" i="63"/>
  <c r="L11" i="63"/>
  <c r="C19" i="69"/>
  <c r="L12" i="63"/>
  <c r="FT29" i="30"/>
  <c r="L13" i="63"/>
  <c r="E42" i="63" s="1"/>
  <c r="F42" i="63" s="1"/>
  <c r="H42" i="63" s="1"/>
  <c r="BC20" i="70"/>
  <c r="BC26" i="64"/>
  <c r="F31" i="73"/>
  <c r="F31" i="76" s="1"/>
  <c r="I35" i="73"/>
  <c r="I35" i="76" s="1"/>
  <c r="H34" i="73"/>
  <c r="H34" i="76" s="1"/>
  <c r="K34" i="73"/>
  <c r="K34" i="76" s="1"/>
  <c r="C34" i="73"/>
  <c r="C34" i="76" s="1"/>
  <c r="D34" i="73"/>
  <c r="D34" i="76" s="1"/>
  <c r="F35" i="73"/>
  <c r="F35" i="76" s="1"/>
  <c r="G35" i="73"/>
  <c r="G35" i="76" s="1"/>
  <c r="J34" i="73"/>
  <c r="J34" i="76" s="1"/>
  <c r="H35" i="73"/>
  <c r="H35" i="76" s="1"/>
  <c r="F34" i="73"/>
  <c r="F34" i="76" s="1"/>
  <c r="K35" i="73"/>
  <c r="K35" i="76" s="1"/>
  <c r="C35" i="73"/>
  <c r="C35" i="76" s="1"/>
  <c r="E35" i="73"/>
  <c r="E35" i="76" s="1"/>
  <c r="G34" i="73"/>
  <c r="G34" i="76" s="1"/>
  <c r="J35" i="73"/>
  <c r="J35" i="76" s="1"/>
  <c r="K35" i="59"/>
  <c r="K16" i="65"/>
  <c r="I34" i="73"/>
  <c r="I34" i="76" s="1"/>
  <c r="GJ29" i="30"/>
  <c r="I5" i="65"/>
  <c r="I5" i="59"/>
  <c r="G8" i="65"/>
  <c r="G8" i="59"/>
  <c r="G4" i="66"/>
  <c r="K7" i="65"/>
  <c r="K7" i="59"/>
  <c r="GK29" i="30"/>
  <c r="FS34" i="30"/>
  <c r="E8" i="59"/>
  <c r="E4" i="66"/>
  <c r="E8" i="65"/>
  <c r="M8" i="65"/>
  <c r="M8" i="59"/>
  <c r="M4" i="66"/>
  <c r="D31" i="73"/>
  <c r="D31" i="76" s="1"/>
  <c r="FD15" i="30"/>
  <c r="E6" i="65"/>
  <c r="E6" i="59"/>
  <c r="M6" i="65"/>
  <c r="FU29" i="30"/>
  <c r="D35" i="59"/>
  <c r="D16" i="65"/>
  <c r="L16" i="65"/>
  <c r="L35" i="59"/>
  <c r="DY57" i="30"/>
  <c r="M5" i="65"/>
  <c r="M5" i="59"/>
  <c r="G7" i="59"/>
  <c r="G7" i="65"/>
  <c r="EC57" i="30"/>
  <c r="EM6" i="30"/>
  <c r="FC6" i="30" s="1"/>
  <c r="FS6" i="30" s="1"/>
  <c r="GI6" i="30" s="1"/>
  <c r="GZ6" i="30" s="1"/>
  <c r="EF57" i="30"/>
  <c r="L6" i="59"/>
  <c r="H7" i="65"/>
  <c r="D35" i="73"/>
  <c r="D35" i="76" s="1"/>
  <c r="K5" i="65"/>
  <c r="DZ57" i="30"/>
  <c r="EM5" i="30"/>
  <c r="DX57" i="30"/>
  <c r="K6" i="65"/>
  <c r="I7" i="65"/>
  <c r="I7" i="59"/>
  <c r="I8" i="65"/>
  <c r="I4" i="66"/>
  <c r="G5" i="65"/>
  <c r="DW34" i="30"/>
  <c r="K8" i="65"/>
  <c r="K8" i="59"/>
  <c r="EE57" i="30"/>
  <c r="ED57" i="30"/>
  <c r="J7" i="65"/>
  <c r="M35" i="59"/>
  <c r="M16" i="65"/>
  <c r="H5" i="65"/>
  <c r="H5" i="59"/>
  <c r="F7" i="65"/>
  <c r="F7" i="59"/>
  <c r="L5" i="65"/>
  <c r="C20" i="68"/>
  <c r="M5" i="71"/>
  <c r="C13" i="69"/>
  <c r="J8" i="65"/>
  <c r="C14" i="68"/>
  <c r="M12" i="71"/>
  <c r="AH42" i="74" l="1"/>
  <c r="AI42" i="74" s="1"/>
  <c r="AJ42" i="74" s="1"/>
  <c r="AS7" i="30"/>
  <c r="AH8" i="74"/>
  <c r="AL8" i="74" s="1"/>
  <c r="AK8" i="74" s="1"/>
  <c r="AM8" i="74" s="1"/>
  <c r="AH20" i="74"/>
  <c r="AL20" i="74" s="1"/>
  <c r="AK20" i="74" s="1"/>
  <c r="AM20" i="74" s="1"/>
  <c r="AH16" i="74"/>
  <c r="AH11" i="74"/>
  <c r="AL11" i="74" s="1"/>
  <c r="AK11" i="74" s="1"/>
  <c r="AM11" i="74" s="1"/>
  <c r="AH9" i="74"/>
  <c r="AL9" i="74" s="1"/>
  <c r="AK9" i="74" s="1"/>
  <c r="AM9" i="74" s="1"/>
  <c r="AH24" i="74"/>
  <c r="AL24" i="74" s="1"/>
  <c r="AK24" i="74" s="1"/>
  <c r="AM24" i="74" s="1"/>
  <c r="AH17" i="74"/>
  <c r="AL17" i="74" s="1"/>
  <c r="AH28" i="74"/>
  <c r="AL28" i="74" s="1"/>
  <c r="AK28" i="74" s="1"/>
  <c r="AM28" i="74" s="1"/>
  <c r="AI5" i="64"/>
  <c r="AH10" i="74"/>
  <c r="AL10" i="74" s="1"/>
  <c r="AK10" i="74" s="1"/>
  <c r="AM10" i="74" s="1"/>
  <c r="AH6" i="64"/>
  <c r="AL6" i="64" s="1"/>
  <c r="AH5" i="64"/>
  <c r="AL5" i="64" s="1"/>
  <c r="AS5" i="30"/>
  <c r="AT5" i="30" s="1"/>
  <c r="AH7" i="64"/>
  <c r="AJ7" i="64" s="1"/>
  <c r="AH4" i="64"/>
  <c r="AL4" i="64" s="1"/>
  <c r="AH30" i="74"/>
  <c r="AL30" i="74" s="1"/>
  <c r="AK30" i="74" s="1"/>
  <c r="AM30" i="74" s="1"/>
  <c r="AH34" i="74"/>
  <c r="AI34" i="74" s="1"/>
  <c r="AJ34" i="74" s="1"/>
  <c r="AH22" i="74"/>
  <c r="AL22" i="74" s="1"/>
  <c r="AK22" i="74" s="1"/>
  <c r="AM22" i="74" s="1"/>
  <c r="AH37" i="74"/>
  <c r="AL37" i="74" s="1"/>
  <c r="AH40" i="74"/>
  <c r="AL40" i="74" s="1"/>
  <c r="AH7" i="74"/>
  <c r="AL7" i="74" s="1"/>
  <c r="AK7" i="74" s="1"/>
  <c r="AM7" i="74" s="1"/>
  <c r="AH41" i="74"/>
  <c r="AL41" i="74" s="1"/>
  <c r="AH4" i="74"/>
  <c r="AL4" i="74" s="1"/>
  <c r="AH36" i="74"/>
  <c r="AL36" i="74" s="1"/>
  <c r="AH5" i="74"/>
  <c r="AL5" i="74" s="1"/>
  <c r="AH19" i="74"/>
  <c r="AL19" i="74" s="1"/>
  <c r="AH39" i="74"/>
  <c r="AI39" i="74" s="1"/>
  <c r="AJ39" i="74" s="1"/>
  <c r="AH23" i="74"/>
  <c r="AL23" i="74" s="1"/>
  <c r="AK23" i="74" s="1"/>
  <c r="AM23" i="74" s="1"/>
  <c r="AH4" i="70"/>
  <c r="AL4" i="70" s="1"/>
  <c r="AH35" i="74"/>
  <c r="AI35" i="74" s="1"/>
  <c r="AJ35" i="74" s="1"/>
  <c r="AH21" i="74"/>
  <c r="AL21" i="74" s="1"/>
  <c r="AK21" i="74" s="1"/>
  <c r="AM21" i="74" s="1"/>
  <c r="AH6" i="70"/>
  <c r="AL6" i="70" s="1"/>
  <c r="AK6" i="70" s="1"/>
  <c r="AM6" i="70" s="1"/>
  <c r="AH38" i="74"/>
  <c r="AI38" i="74" s="1"/>
  <c r="AJ38" i="74" s="1"/>
  <c r="AH18" i="74"/>
  <c r="AL18" i="74" s="1"/>
  <c r="AS19" i="30"/>
  <c r="AT19" i="30" s="1"/>
  <c r="AU19" i="30" s="1"/>
  <c r="AS14" i="30"/>
  <c r="AW14" i="30" s="1"/>
  <c r="AH6" i="74"/>
  <c r="AL6" i="74" s="1"/>
  <c r="AS28" i="30"/>
  <c r="AT28" i="30" s="1"/>
  <c r="AU28" i="30" s="1"/>
  <c r="AS6" i="30"/>
  <c r="AW6" i="30" s="1"/>
  <c r="AH29" i="74"/>
  <c r="AL29" i="74" s="1"/>
  <c r="AK29" i="74" s="1"/>
  <c r="AM29" i="74" s="1"/>
  <c r="AH5" i="70"/>
  <c r="AL5" i="70" s="1"/>
  <c r="AK5" i="70" s="1"/>
  <c r="AM5" i="70" s="1"/>
  <c r="HN31" i="30"/>
  <c r="F31" i="30"/>
  <c r="GP31" i="30"/>
  <c r="GL31" i="30"/>
  <c r="GR31" i="30"/>
  <c r="GJ31" i="30"/>
  <c r="GC31" i="30"/>
  <c r="GO31" i="30"/>
  <c r="GM31" i="30"/>
  <c r="HR20" i="30"/>
  <c r="HR6" i="30"/>
  <c r="HR14" i="30"/>
  <c r="GN31" i="30"/>
  <c r="GS31" i="30"/>
  <c r="GK31" i="30"/>
  <c r="GQ31" i="30"/>
  <c r="AW20" i="30"/>
  <c r="AV20" i="30" s="1"/>
  <c r="AX20" i="30" s="1"/>
  <c r="AZ20" i="30" s="1"/>
  <c r="BC20" i="30" s="1"/>
  <c r="AT14" i="30"/>
  <c r="AU14" i="30" s="1"/>
  <c r="AN12" i="74"/>
  <c r="AO12" i="74" s="1"/>
  <c r="AR12" i="74"/>
  <c r="FP12" i="74"/>
  <c r="AI19" i="74"/>
  <c r="AJ19" i="74" s="1"/>
  <c r="AI18" i="74"/>
  <c r="AJ18" i="74" s="1"/>
  <c r="AI17" i="74"/>
  <c r="AJ17" i="74" s="1"/>
  <c r="AL16" i="74"/>
  <c r="AI16" i="74"/>
  <c r="AJ16" i="74" s="1"/>
  <c r="AI6" i="74"/>
  <c r="AJ6" i="74" s="1"/>
  <c r="AI5" i="74"/>
  <c r="AJ5" i="74" s="1"/>
  <c r="AL38" i="74"/>
  <c r="AK38" i="74" s="1"/>
  <c r="AM38" i="74" s="1"/>
  <c r="AO38" i="74" s="1"/>
  <c r="AT3" i="64"/>
  <c r="AL42" i="74"/>
  <c r="AK42" i="74" s="1"/>
  <c r="AM42" i="74" s="1"/>
  <c r="AO42" i="74" s="1"/>
  <c r="AI36" i="74"/>
  <c r="AJ36" i="74" s="1"/>
  <c r="AI37" i="74"/>
  <c r="AJ37" i="74" s="1"/>
  <c r="AI40" i="74"/>
  <c r="AJ40" i="74" s="1"/>
  <c r="AI41" i="74"/>
  <c r="AJ41" i="74" s="1"/>
  <c r="AI4" i="64"/>
  <c r="AJ4" i="64" s="1"/>
  <c r="AI4" i="70"/>
  <c r="AJ4" i="70" s="1"/>
  <c r="AI4" i="74"/>
  <c r="AJ4" i="74" s="1"/>
  <c r="BD5" i="70"/>
  <c r="BR19" i="70" s="1"/>
  <c r="BE5" i="70"/>
  <c r="BE4" i="70"/>
  <c r="BE6" i="70"/>
  <c r="BD6" i="70"/>
  <c r="FP22" i="74"/>
  <c r="FP9" i="74"/>
  <c r="FP8" i="74"/>
  <c r="FP41" i="74"/>
  <c r="FP38" i="74"/>
  <c r="FP21" i="74"/>
  <c r="FP36" i="74"/>
  <c r="FP20" i="74"/>
  <c r="FP19" i="74"/>
  <c r="FP39" i="74"/>
  <c r="FP7" i="74"/>
  <c r="FP10" i="74"/>
  <c r="FP40" i="74"/>
  <c r="FP37" i="74"/>
  <c r="FP23" i="74"/>
  <c r="FP11" i="74"/>
  <c r="I29" i="68"/>
  <c r="F28" i="68"/>
  <c r="EJ34" i="30"/>
  <c r="E29" i="68"/>
  <c r="D7" i="73"/>
  <c r="D7" i="76" s="1"/>
  <c r="F13" i="71"/>
  <c r="I13" i="71"/>
  <c r="AV15" i="70"/>
  <c r="AV16" i="70" s="1"/>
  <c r="N16" i="70"/>
  <c r="F14" i="71" s="1"/>
  <c r="H29" i="68"/>
  <c r="AW60" i="74"/>
  <c r="FG60" i="74" s="1"/>
  <c r="FG74" i="74" s="1"/>
  <c r="E30" i="59"/>
  <c r="J29" i="68"/>
  <c r="AS60" i="74"/>
  <c r="FC60" i="74" s="1"/>
  <c r="FC63" i="74" s="1"/>
  <c r="AX60" i="74"/>
  <c r="FH60" i="74" s="1"/>
  <c r="FH63" i="74" s="1"/>
  <c r="H28" i="68"/>
  <c r="AU60" i="74"/>
  <c r="FE60" i="74" s="1"/>
  <c r="FE63" i="74" s="1"/>
  <c r="DK61" i="74"/>
  <c r="E21" i="65"/>
  <c r="DX41" i="30"/>
  <c r="F29" i="68"/>
  <c r="G29" i="68"/>
  <c r="L16" i="70"/>
  <c r="D14" i="71" s="1"/>
  <c r="E20" i="59"/>
  <c r="E38" i="59" s="1"/>
  <c r="K41" i="30"/>
  <c r="EJ57" i="30"/>
  <c r="G24" i="73"/>
  <c r="G24" i="76" s="1"/>
  <c r="C10" i="93"/>
  <c r="C18" i="93"/>
  <c r="D3" i="93"/>
  <c r="C36" i="93"/>
  <c r="C29" i="93"/>
  <c r="C18" i="101"/>
  <c r="D3" i="101"/>
  <c r="C36" i="101"/>
  <c r="C10" i="101"/>
  <c r="C29" i="101"/>
  <c r="C18" i="96"/>
  <c r="C10" i="96"/>
  <c r="D3" i="96"/>
  <c r="C36" i="96"/>
  <c r="C29" i="96"/>
  <c r="C18" i="98"/>
  <c r="D3" i="98"/>
  <c r="C29" i="98"/>
  <c r="C36" i="98"/>
  <c r="C10" i="98"/>
  <c r="C18" i="99"/>
  <c r="C36" i="99"/>
  <c r="C29" i="99"/>
  <c r="D3" i="99"/>
  <c r="C10" i="99"/>
  <c r="D3" i="94"/>
  <c r="C18" i="94"/>
  <c r="C10" i="94"/>
  <c r="C29" i="94"/>
  <c r="C36" i="94"/>
  <c r="C18" i="102"/>
  <c r="C29" i="102"/>
  <c r="C36" i="102"/>
  <c r="C10" i="102"/>
  <c r="D3" i="102"/>
  <c r="C18" i="100"/>
  <c r="D3" i="100"/>
  <c r="C36" i="100"/>
  <c r="C10" i="100"/>
  <c r="C29" i="100"/>
  <c r="C18" i="97"/>
  <c r="C29" i="97"/>
  <c r="C36" i="97"/>
  <c r="C10" i="97"/>
  <c r="D3" i="97"/>
  <c r="C18" i="95"/>
  <c r="C29" i="95"/>
  <c r="C10" i="95"/>
  <c r="C36" i="95"/>
  <c r="D3" i="95"/>
  <c r="C18" i="103"/>
  <c r="D3" i="103"/>
  <c r="C36" i="103"/>
  <c r="C29" i="103"/>
  <c r="C10" i="103"/>
  <c r="AY15" i="70"/>
  <c r="AY16" i="70" s="1"/>
  <c r="O21" i="61"/>
  <c r="O21" i="94" s="1"/>
  <c r="M21" i="61"/>
  <c r="M20" i="61"/>
  <c r="FD63" i="74"/>
  <c r="FD74" i="74"/>
  <c r="L29" i="68"/>
  <c r="L28" i="68"/>
  <c r="AZ60" i="74"/>
  <c r="FJ60" i="74" s="1"/>
  <c r="N20" i="61"/>
  <c r="FF63" i="74"/>
  <c r="FF74" i="74"/>
  <c r="M29" i="68"/>
  <c r="BA60" i="74"/>
  <c r="FK60" i="74" s="1"/>
  <c r="M28" i="68"/>
  <c r="N21" i="61"/>
  <c r="O20" i="61"/>
  <c r="O20" i="94" s="1"/>
  <c r="K28" i="68"/>
  <c r="K29" i="68"/>
  <c r="AY60" i="74"/>
  <c r="FI60" i="74" s="1"/>
  <c r="D29" i="68"/>
  <c r="D28" i="68"/>
  <c r="F60" i="74"/>
  <c r="AR60" i="74"/>
  <c r="C40" i="73"/>
  <c r="C40" i="76" s="1"/>
  <c r="N40" i="76" s="1"/>
  <c r="C7" i="65"/>
  <c r="C8" i="65"/>
  <c r="C6" i="59"/>
  <c r="C8" i="59"/>
  <c r="C7" i="59"/>
  <c r="C6" i="65"/>
  <c r="C35" i="59"/>
  <c r="C16" i="65"/>
  <c r="E31" i="73"/>
  <c r="E31" i="76" s="1"/>
  <c r="L31" i="73"/>
  <c r="L31" i="76" s="1"/>
  <c r="J31" i="73"/>
  <c r="J31" i="76" s="1"/>
  <c r="FA40" i="30"/>
  <c r="I31" i="73"/>
  <c r="I31" i="76" s="1"/>
  <c r="H31" i="73"/>
  <c r="H31" i="76" s="1"/>
  <c r="GW15" i="30"/>
  <c r="H7" i="73"/>
  <c r="H7" i="76" s="1"/>
  <c r="FQ15" i="30"/>
  <c r="I21" i="65"/>
  <c r="FQ35" i="30"/>
  <c r="P41" i="30"/>
  <c r="L20" i="59"/>
  <c r="L38" i="59" s="1"/>
  <c r="EB41" i="30"/>
  <c r="I20" i="59"/>
  <c r="I38" i="59" s="1"/>
  <c r="EN35" i="30"/>
  <c r="FA35" i="30" s="1"/>
  <c r="I7" i="73"/>
  <c r="I7" i="76" s="1"/>
  <c r="M20" i="59"/>
  <c r="O7" i="61"/>
  <c r="N7" i="61"/>
  <c r="M7" i="61"/>
  <c r="H20" i="59"/>
  <c r="H38" i="59" s="1"/>
  <c r="EA41" i="30"/>
  <c r="G20" i="59"/>
  <c r="G7" i="73"/>
  <c r="G7" i="76" s="1"/>
  <c r="N41" i="30"/>
  <c r="EE41" i="30"/>
  <c r="H21" i="65"/>
  <c r="G21" i="65"/>
  <c r="DY41" i="30"/>
  <c r="K7" i="73"/>
  <c r="K7" i="76" s="1"/>
  <c r="F20" i="59"/>
  <c r="F38" i="59" s="1"/>
  <c r="HJ41" i="30"/>
  <c r="F21" i="65"/>
  <c r="DZ41" i="30"/>
  <c r="F7" i="73"/>
  <c r="F7" i="76" s="1"/>
  <c r="K16" i="70"/>
  <c r="C14" i="71" s="1"/>
  <c r="K13" i="71"/>
  <c r="HQ15" i="30"/>
  <c r="J13" i="71"/>
  <c r="K31" i="73"/>
  <c r="K31" i="76" s="1"/>
  <c r="C31" i="73"/>
  <c r="C31" i="76" s="1"/>
  <c r="C30" i="87"/>
  <c r="C12" i="87"/>
  <c r="C21" i="87"/>
  <c r="C30" i="85"/>
  <c r="C21" i="85"/>
  <c r="C12" i="85"/>
  <c r="C30" i="90"/>
  <c r="C21" i="90"/>
  <c r="C12" i="90"/>
  <c r="C30" i="79"/>
  <c r="C21" i="79"/>
  <c r="C12" i="79"/>
  <c r="C30" i="76"/>
  <c r="C21" i="76"/>
  <c r="C12" i="76"/>
  <c r="C30" i="89"/>
  <c r="C21" i="89"/>
  <c r="C12" i="89"/>
  <c r="C12" i="84"/>
  <c r="C21" i="84"/>
  <c r="C30" i="84"/>
  <c r="C30" i="88"/>
  <c r="C21" i="88"/>
  <c r="C12" i="88"/>
  <c r="C30" i="86"/>
  <c r="C21" i="86"/>
  <c r="C12" i="86"/>
  <c r="C30" i="77"/>
  <c r="C21" i="77"/>
  <c r="C12" i="77"/>
  <c r="C30" i="78"/>
  <c r="C21" i="78"/>
  <c r="C12" i="78"/>
  <c r="C30" i="91"/>
  <c r="C12" i="91"/>
  <c r="C21" i="91"/>
  <c r="D4" i="91"/>
  <c r="D4" i="86"/>
  <c r="D4" i="77"/>
  <c r="D4" i="89"/>
  <c r="D4" i="87"/>
  <c r="D4" i="85"/>
  <c r="D4" i="78"/>
  <c r="D4" i="76"/>
  <c r="D4" i="90"/>
  <c r="D4" i="88"/>
  <c r="D4" i="79"/>
  <c r="D4" i="84"/>
  <c r="J20" i="59"/>
  <c r="J38" i="59" s="1"/>
  <c r="E13" i="71"/>
  <c r="O16" i="70"/>
  <c r="G14" i="71" s="1"/>
  <c r="J21" i="65"/>
  <c r="EC41" i="30"/>
  <c r="AU3" i="64"/>
  <c r="BF3" i="64" s="1"/>
  <c r="I3" i="64"/>
  <c r="I10" i="64" s="1"/>
  <c r="AV10" i="64" s="1"/>
  <c r="J34" i="32"/>
  <c r="L7" i="32"/>
  <c r="AZ15" i="70"/>
  <c r="AZ16" i="70" s="1"/>
  <c r="AW15" i="70"/>
  <c r="AW16" i="70" s="1"/>
  <c r="R16" i="70"/>
  <c r="J14" i="71" s="1"/>
  <c r="AU15" i="70"/>
  <c r="AU16" i="70" s="1"/>
  <c r="G13" i="71"/>
  <c r="EN34" i="30"/>
  <c r="FD34" i="30"/>
  <c r="FQ34" i="30" s="1"/>
  <c r="BA15" i="70"/>
  <c r="BA16" i="70" s="1"/>
  <c r="D13" i="71"/>
  <c r="S41" i="30"/>
  <c r="T16" i="70"/>
  <c r="L14" i="71" s="1"/>
  <c r="EF41" i="30"/>
  <c r="M21" i="65"/>
  <c r="M16" i="70"/>
  <c r="E14" i="71" s="1"/>
  <c r="S16" i="70"/>
  <c r="K14" i="71" s="1"/>
  <c r="AT15" i="70"/>
  <c r="AT16" i="70" s="1"/>
  <c r="L7" i="73"/>
  <c r="L7" i="76" s="1"/>
  <c r="AS15" i="70"/>
  <c r="AS16" i="70" s="1"/>
  <c r="L16" i="63"/>
  <c r="C69" i="63" s="1"/>
  <c r="FP24" i="74"/>
  <c r="L21" i="65"/>
  <c r="AZ61" i="74"/>
  <c r="K40" i="82"/>
  <c r="K40" i="84" s="1"/>
  <c r="S63" i="74"/>
  <c r="K7" i="82"/>
  <c r="K7" i="84" s="1"/>
  <c r="L19" i="68"/>
  <c r="ED41" i="30"/>
  <c r="EC61" i="74"/>
  <c r="EP61" i="74"/>
  <c r="C13" i="71"/>
  <c r="J7" i="73"/>
  <c r="J7" i="76" s="1"/>
  <c r="O41" i="30"/>
  <c r="EW65" i="74"/>
  <c r="EW74" i="74"/>
  <c r="L24" i="82" s="1"/>
  <c r="L24" i="84" s="1"/>
  <c r="EG65" i="74"/>
  <c r="EG74" i="74"/>
  <c r="I23" i="82" s="1"/>
  <c r="AW61" i="74"/>
  <c r="I19" i="68"/>
  <c r="H40" i="82"/>
  <c r="H40" i="84" s="1"/>
  <c r="P63" i="74"/>
  <c r="H7" i="82"/>
  <c r="H7" i="84" s="1"/>
  <c r="EQ65" i="74"/>
  <c r="EQ74" i="74"/>
  <c r="F24" i="82" s="1"/>
  <c r="F24" i="84" s="1"/>
  <c r="T63" i="74"/>
  <c r="L7" i="82"/>
  <c r="L7" i="84" s="1"/>
  <c r="M19" i="68"/>
  <c r="BA61" i="74"/>
  <c r="L40" i="82"/>
  <c r="L40" i="84" s="1"/>
  <c r="EE65" i="74"/>
  <c r="EE74" i="74"/>
  <c r="G23" i="82" s="1"/>
  <c r="AT61" i="74"/>
  <c r="E40" i="82"/>
  <c r="E40" i="84" s="1"/>
  <c r="E7" i="82"/>
  <c r="E7" i="84" s="1"/>
  <c r="F19" i="68"/>
  <c r="M63" i="74"/>
  <c r="ER65" i="74"/>
  <c r="ER74" i="74"/>
  <c r="G24" i="82" s="1"/>
  <c r="G24" i="84" s="1"/>
  <c r="I30" i="59"/>
  <c r="K21" i="65"/>
  <c r="EF65" i="74"/>
  <c r="EF74" i="74"/>
  <c r="H23" i="82" s="1"/>
  <c r="G7" i="82"/>
  <c r="G7" i="84" s="1"/>
  <c r="O63" i="74"/>
  <c r="AV61" i="74"/>
  <c r="H19" i="68"/>
  <c r="G40" i="82"/>
  <c r="G40" i="84" s="1"/>
  <c r="EV65" i="74"/>
  <c r="EV74" i="74"/>
  <c r="K24" i="82" s="1"/>
  <c r="K24" i="84" s="1"/>
  <c r="ED65" i="74"/>
  <c r="ED74" i="74"/>
  <c r="F23" i="82" s="1"/>
  <c r="D7" i="82"/>
  <c r="D7" i="84" s="1"/>
  <c r="AS61" i="74"/>
  <c r="L63" i="74"/>
  <c r="D40" i="82"/>
  <c r="D40" i="84" s="1"/>
  <c r="E19" i="68"/>
  <c r="EU65" i="74"/>
  <c r="EU74" i="74"/>
  <c r="J24" i="82" s="1"/>
  <c r="J24" i="84" s="1"/>
  <c r="EJ65" i="74"/>
  <c r="EJ74" i="74"/>
  <c r="L23" i="82" s="1"/>
  <c r="AU61" i="74"/>
  <c r="F40" i="82"/>
  <c r="F40" i="84" s="1"/>
  <c r="G19" i="68"/>
  <c r="F7" i="82"/>
  <c r="F7" i="84" s="1"/>
  <c r="N63" i="74"/>
  <c r="K20" i="59"/>
  <c r="ES65" i="74"/>
  <c r="ES74" i="74"/>
  <c r="H24" i="82" s="1"/>
  <c r="H24" i="84" s="1"/>
  <c r="R63" i="74"/>
  <c r="J7" i="82"/>
  <c r="J7" i="84" s="1"/>
  <c r="AY61" i="74"/>
  <c r="K19" i="68"/>
  <c r="J40" i="82"/>
  <c r="J40" i="84" s="1"/>
  <c r="EH65" i="74"/>
  <c r="EH74" i="74"/>
  <c r="J23" i="82" s="1"/>
  <c r="Q63" i="74"/>
  <c r="AX61" i="74"/>
  <c r="I40" i="82"/>
  <c r="I40" i="84" s="1"/>
  <c r="I7" i="82"/>
  <c r="I7" i="84" s="1"/>
  <c r="J19" i="68"/>
  <c r="ET65" i="74"/>
  <c r="ET74" i="74"/>
  <c r="I24" i="82" s="1"/>
  <c r="I24" i="84" s="1"/>
  <c r="EI65" i="74"/>
  <c r="EI74" i="74"/>
  <c r="K23" i="82" s="1"/>
  <c r="AR61" i="74"/>
  <c r="K63" i="74"/>
  <c r="F61" i="74"/>
  <c r="C40" i="82"/>
  <c r="C40" i="84" s="1"/>
  <c r="D19" i="68"/>
  <c r="C7" i="82"/>
  <c r="C7" i="84" s="1"/>
  <c r="HG41" i="30"/>
  <c r="C7" i="73"/>
  <c r="C7" i="76" s="1"/>
  <c r="F30" i="59"/>
  <c r="E7" i="73"/>
  <c r="E7" i="76" s="1"/>
  <c r="BC17" i="64"/>
  <c r="D40" i="46"/>
  <c r="M40" i="76"/>
  <c r="M39" i="84"/>
  <c r="C30" i="83"/>
  <c r="C12" i="83"/>
  <c r="C21" i="83"/>
  <c r="C21" i="82"/>
  <c r="C12" i="82"/>
  <c r="C30" i="82"/>
  <c r="N39" i="83"/>
  <c r="F31" i="83"/>
  <c r="F35" i="83"/>
  <c r="D35" i="83"/>
  <c r="I31" i="83"/>
  <c r="E35" i="83"/>
  <c r="G35" i="83"/>
  <c r="D4" i="82"/>
  <c r="D4" i="83"/>
  <c r="M39" i="83"/>
  <c r="J31" i="83"/>
  <c r="J35" i="83"/>
  <c r="E34" i="83"/>
  <c r="K35" i="83"/>
  <c r="L31" i="83"/>
  <c r="H35" i="83"/>
  <c r="M34" i="82"/>
  <c r="C34" i="83"/>
  <c r="I35" i="83"/>
  <c r="H31" i="83"/>
  <c r="M32" i="83"/>
  <c r="M33" i="84"/>
  <c r="M33" i="83"/>
  <c r="M32" i="84"/>
  <c r="H34" i="83"/>
  <c r="C31" i="83"/>
  <c r="M31" i="82"/>
  <c r="I34" i="83"/>
  <c r="D34" i="83"/>
  <c r="F34" i="83"/>
  <c r="L35" i="83"/>
  <c r="G34" i="83"/>
  <c r="K31" i="83"/>
  <c r="N39" i="84"/>
  <c r="L34" i="83"/>
  <c r="G31" i="83"/>
  <c r="C35" i="83"/>
  <c r="M35" i="82"/>
  <c r="D31" i="83"/>
  <c r="J34" i="83"/>
  <c r="E31" i="83"/>
  <c r="K34" i="83"/>
  <c r="C24" i="83"/>
  <c r="D24" i="83"/>
  <c r="M39" i="76"/>
  <c r="D3" i="61"/>
  <c r="C3" i="81"/>
  <c r="D3" i="81" s="1"/>
  <c r="E3" i="81" s="1"/>
  <c r="F3" i="81" s="1"/>
  <c r="G3" i="81" s="1"/>
  <c r="H3" i="81" s="1"/>
  <c r="I3" i="81" s="1"/>
  <c r="J3" i="81" s="1"/>
  <c r="K3" i="81" s="1"/>
  <c r="L3" i="81" s="1"/>
  <c r="M3" i="81" s="1"/>
  <c r="N3" i="81" s="1"/>
  <c r="O3" i="81" s="1"/>
  <c r="C18" i="61"/>
  <c r="C5" i="80"/>
  <c r="D5" i="80" s="1"/>
  <c r="E5" i="80" s="1"/>
  <c r="F5" i="80" s="1"/>
  <c r="G5" i="80" s="1"/>
  <c r="H5" i="80" s="1"/>
  <c r="I5" i="80" s="1"/>
  <c r="J5" i="80" s="1"/>
  <c r="K5" i="80" s="1"/>
  <c r="L5" i="80" s="1"/>
  <c r="M5" i="80" s="1"/>
  <c r="N5" i="80" s="1"/>
  <c r="O5" i="80" s="1"/>
  <c r="C29" i="61"/>
  <c r="C36" i="61"/>
  <c r="C10" i="61"/>
  <c r="FO25" i="74"/>
  <c r="HQ29" i="30"/>
  <c r="FO43" i="74"/>
  <c r="FO13" i="74"/>
  <c r="FO31" i="74"/>
  <c r="D31" i="46"/>
  <c r="G34" i="46"/>
  <c r="F34" i="46"/>
  <c r="G35" i="46"/>
  <c r="I35" i="46"/>
  <c r="F31" i="46"/>
  <c r="D35" i="46"/>
  <c r="E35" i="46"/>
  <c r="F35" i="46"/>
  <c r="L34" i="46"/>
  <c r="I34" i="46"/>
  <c r="J35" i="46"/>
  <c r="C35" i="46"/>
  <c r="H35" i="46"/>
  <c r="D34" i="46"/>
  <c r="K34" i="46"/>
  <c r="L35" i="46"/>
  <c r="M32" i="76"/>
  <c r="M33" i="76"/>
  <c r="K35" i="46"/>
  <c r="J34" i="46"/>
  <c r="C34" i="46"/>
  <c r="H34" i="46"/>
  <c r="E34" i="46"/>
  <c r="D4" i="73"/>
  <c r="D30" i="73" s="1"/>
  <c r="E3" i="75"/>
  <c r="E10" i="75" s="1"/>
  <c r="FP29" i="74"/>
  <c r="FP28" i="74"/>
  <c r="FP16" i="74"/>
  <c r="FP35" i="74"/>
  <c r="FP34" i="74"/>
  <c r="FP18" i="74"/>
  <c r="FP17" i="74"/>
  <c r="FP6" i="74"/>
  <c r="FP5" i="74"/>
  <c r="FP42" i="74"/>
  <c r="FP30" i="74"/>
  <c r="K13" i="32"/>
  <c r="K11" i="32"/>
  <c r="FP4" i="74" s="1"/>
  <c r="K12" i="32"/>
  <c r="C65" i="63"/>
  <c r="E41" i="63"/>
  <c r="F41" i="63" s="1"/>
  <c r="H41" i="63" s="1"/>
  <c r="C63" i="63"/>
  <c r="E39" i="63"/>
  <c r="C64" i="63"/>
  <c r="E40" i="63"/>
  <c r="F40" i="63" s="1"/>
  <c r="H40" i="63" s="1"/>
  <c r="F15" i="70"/>
  <c r="F16" i="70" s="1"/>
  <c r="M14" i="71" s="1"/>
  <c r="E4" i="65"/>
  <c r="E11" i="65" s="1"/>
  <c r="FY5" i="30"/>
  <c r="GB5" i="30"/>
  <c r="FV5" i="30"/>
  <c r="FV15" i="30" s="1"/>
  <c r="FV31" i="30" s="1"/>
  <c r="FX5" i="30"/>
  <c r="FW5" i="30"/>
  <c r="FW15" i="30" s="1"/>
  <c r="FW31" i="30" s="1"/>
  <c r="FT5" i="30"/>
  <c r="GA5" i="30"/>
  <c r="GA15" i="30" s="1"/>
  <c r="GA31" i="30" s="1"/>
  <c r="FU5" i="30"/>
  <c r="C12" i="73"/>
  <c r="G30" i="59"/>
  <c r="E4" i="59"/>
  <c r="E11" i="59" s="1"/>
  <c r="HB41" i="30"/>
  <c r="H9" i="59"/>
  <c r="D9" i="59"/>
  <c r="E11" i="68"/>
  <c r="D4" i="46"/>
  <c r="D21" i="46" s="1"/>
  <c r="M41" i="30"/>
  <c r="L9" i="65"/>
  <c r="E7" i="66"/>
  <c r="AS3" i="70"/>
  <c r="BD3" i="70" s="1"/>
  <c r="L8" i="69"/>
  <c r="L3" i="70"/>
  <c r="M3" i="70" s="1"/>
  <c r="R41" i="30"/>
  <c r="C30" i="73"/>
  <c r="E3" i="69"/>
  <c r="E10" i="69" s="1"/>
  <c r="C8" i="63"/>
  <c r="L41" i="30"/>
  <c r="J9" i="65"/>
  <c r="L30" i="59"/>
  <c r="D9" i="65"/>
  <c r="H9" i="68"/>
  <c r="AK6" i="64"/>
  <c r="BB15" i="70"/>
  <c r="BB16" i="70" s="1"/>
  <c r="L13" i="71"/>
  <c r="K9" i="59"/>
  <c r="J9" i="59"/>
  <c r="H13" i="71"/>
  <c r="AX15" i="70"/>
  <c r="AX16" i="70" s="1"/>
  <c r="P16" i="70"/>
  <c r="H14" i="71" s="1"/>
  <c r="Q41" i="30"/>
  <c r="K30" i="59"/>
  <c r="L9" i="68"/>
  <c r="G9" i="68"/>
  <c r="J40" i="46"/>
  <c r="E40" i="46"/>
  <c r="G40" i="46"/>
  <c r="K40" i="46"/>
  <c r="L40" i="46"/>
  <c r="F40" i="46"/>
  <c r="I40" i="46"/>
  <c r="D20" i="59"/>
  <c r="D21" i="65"/>
  <c r="J41" i="30"/>
  <c r="FZ5" i="30"/>
  <c r="J5" i="66"/>
  <c r="ET34" i="30"/>
  <c r="J8" i="69"/>
  <c r="C6" i="69"/>
  <c r="L9" i="59"/>
  <c r="J9" i="68"/>
  <c r="H5" i="66"/>
  <c r="BC4" i="30"/>
  <c r="C30" i="46"/>
  <c r="C21" i="46"/>
  <c r="C12" i="46"/>
  <c r="H9" i="65"/>
  <c r="K5" i="66"/>
  <c r="F9" i="68"/>
  <c r="L5" i="66"/>
  <c r="M8" i="69"/>
  <c r="C7" i="68"/>
  <c r="K9" i="68"/>
  <c r="I9" i="59"/>
  <c r="K8" i="69"/>
  <c r="F8" i="69"/>
  <c r="G36" i="63"/>
  <c r="H24" i="73"/>
  <c r="H24" i="76" s="1"/>
  <c r="C8" i="68"/>
  <c r="M9" i="59"/>
  <c r="C24" i="73"/>
  <c r="C24" i="76" s="1"/>
  <c r="M9" i="68"/>
  <c r="E8" i="69"/>
  <c r="C7" i="69"/>
  <c r="G9" i="59"/>
  <c r="G5" i="66"/>
  <c r="H8" i="69"/>
  <c r="GW29" i="30"/>
  <c r="C66" i="63"/>
  <c r="K9" i="65"/>
  <c r="M5" i="66"/>
  <c r="GG29" i="30"/>
  <c r="I9" i="65"/>
  <c r="FC5" i="30"/>
  <c r="M32" i="46"/>
  <c r="M33" i="46"/>
  <c r="M9" i="65"/>
  <c r="I8" i="69"/>
  <c r="C5" i="69"/>
  <c r="D8" i="69"/>
  <c r="E9" i="68"/>
  <c r="C5" i="68"/>
  <c r="GI34" i="30"/>
  <c r="D5" i="66"/>
  <c r="M34" i="73"/>
  <c r="G8" i="69"/>
  <c r="C4" i="69"/>
  <c r="C6" i="68"/>
  <c r="D9" i="68"/>
  <c r="I9" i="68"/>
  <c r="M35" i="73"/>
  <c r="I5" i="66"/>
  <c r="G9" i="65"/>
  <c r="D24" i="73"/>
  <c r="D24" i="76" s="1"/>
  <c r="BQ4" i="30" l="1"/>
  <c r="CE4" i="30"/>
  <c r="AW7" i="30"/>
  <c r="AT7" i="30"/>
  <c r="AT6" i="30"/>
  <c r="AU6" i="30" s="1"/>
  <c r="AW5" i="30"/>
  <c r="AJ6" i="64"/>
  <c r="AL7" i="64"/>
  <c r="AK7" i="64"/>
  <c r="AJ5" i="64"/>
  <c r="AL34" i="74"/>
  <c r="AK34" i="74" s="1"/>
  <c r="AM34" i="74" s="1"/>
  <c r="AK5" i="64"/>
  <c r="AL35" i="74"/>
  <c r="AK35" i="74" s="1"/>
  <c r="AM35" i="74" s="1"/>
  <c r="AO35" i="74" s="1"/>
  <c r="AW28" i="30"/>
  <c r="AV28" i="30" s="1"/>
  <c r="AX28" i="30" s="1"/>
  <c r="AZ28" i="30" s="1"/>
  <c r="BD28" i="30" s="1"/>
  <c r="HR19" i="30"/>
  <c r="AW19" i="30"/>
  <c r="AV19" i="30" s="1"/>
  <c r="AX19" i="30" s="1"/>
  <c r="AZ19" i="30" s="1"/>
  <c r="BD19" i="30" s="1"/>
  <c r="AL39" i="74"/>
  <c r="AK39" i="74" s="1"/>
  <c r="AM39" i="74" s="1"/>
  <c r="AO39" i="74" s="1"/>
  <c r="HR5" i="30"/>
  <c r="GW31" i="30"/>
  <c r="HQ31" i="30"/>
  <c r="BD20" i="30"/>
  <c r="AV14" i="30"/>
  <c r="AX14" i="30" s="1"/>
  <c r="AK17" i="74"/>
  <c r="AM17" i="74" s="1"/>
  <c r="AT17" i="74" s="1"/>
  <c r="DC17" i="74" s="1"/>
  <c r="AK18" i="74"/>
  <c r="AM18" i="74" s="1"/>
  <c r="AT18" i="74" s="1"/>
  <c r="BE20" i="30"/>
  <c r="AT12" i="74"/>
  <c r="AK19" i="74"/>
  <c r="AM19" i="74" s="1"/>
  <c r="AS19" i="74" s="1"/>
  <c r="DB19" i="74" s="1"/>
  <c r="AK16" i="74"/>
  <c r="AM16" i="74" s="1"/>
  <c r="AT16" i="74" s="1"/>
  <c r="AK5" i="74"/>
  <c r="AM5" i="74" s="1"/>
  <c r="AN5" i="74" s="1"/>
  <c r="AO5" i="74" s="1"/>
  <c r="AK6" i="74"/>
  <c r="AM6" i="74" s="1"/>
  <c r="AT6" i="74" s="1"/>
  <c r="DC6" i="74" s="1"/>
  <c r="AK41" i="74"/>
  <c r="AM41" i="74" s="1"/>
  <c r="AO41" i="74" s="1"/>
  <c r="AK40" i="74"/>
  <c r="AM40" i="74" s="1"/>
  <c r="AO40" i="74" s="1"/>
  <c r="AK37" i="74"/>
  <c r="AM37" i="74" s="1"/>
  <c r="AO37" i="74" s="1"/>
  <c r="AK36" i="74"/>
  <c r="AM36" i="74" s="1"/>
  <c r="AK4" i="64"/>
  <c r="AM4" i="64" s="1"/>
  <c r="AN4" i="64" s="1"/>
  <c r="AP4" i="64" s="1"/>
  <c r="AK4" i="70"/>
  <c r="AM4" i="70" s="1"/>
  <c r="AK4" i="74"/>
  <c r="AM4" i="74" s="1"/>
  <c r="BD7" i="70"/>
  <c r="C11" i="71" s="1"/>
  <c r="BE7" i="70"/>
  <c r="D11" i="71" s="1"/>
  <c r="AU5" i="30"/>
  <c r="AT10" i="74"/>
  <c r="AN8" i="74"/>
  <c r="AO8" i="74" s="1"/>
  <c r="AS21" i="74"/>
  <c r="AN7" i="74"/>
  <c r="AO7" i="74" s="1"/>
  <c r="AR11" i="74"/>
  <c r="AT22" i="74"/>
  <c r="AN23" i="74"/>
  <c r="AO23" i="74" s="1"/>
  <c r="AR9" i="74"/>
  <c r="AT20" i="74"/>
  <c r="K18" i="69"/>
  <c r="K15" i="75"/>
  <c r="K36" i="68"/>
  <c r="L18" i="69"/>
  <c r="L15" i="75"/>
  <c r="L36" i="68"/>
  <c r="H18" i="69"/>
  <c r="H15" i="75"/>
  <c r="H36" i="68"/>
  <c r="F33" i="68"/>
  <c r="F17" i="75"/>
  <c r="F20" i="69"/>
  <c r="G20" i="69"/>
  <c r="G33" i="68"/>
  <c r="G17" i="75"/>
  <c r="J20" i="69"/>
  <c r="J33" i="68"/>
  <c r="J17" i="75"/>
  <c r="E15" i="75"/>
  <c r="E36" i="68"/>
  <c r="G15" i="75"/>
  <c r="G36" i="68"/>
  <c r="E17" i="75"/>
  <c r="E33" i="68"/>
  <c r="E20" i="69"/>
  <c r="F15" i="75"/>
  <c r="F36" i="68"/>
  <c r="M18" i="69"/>
  <c r="M15" i="75"/>
  <c r="M36" i="68"/>
  <c r="I18" i="69"/>
  <c r="I15" i="75"/>
  <c r="I36" i="68"/>
  <c r="D33" i="68"/>
  <c r="D17" i="75"/>
  <c r="D20" i="69"/>
  <c r="H33" i="68"/>
  <c r="H17" i="75"/>
  <c r="H20" i="69"/>
  <c r="J18" i="69"/>
  <c r="J36" i="68"/>
  <c r="J15" i="75"/>
  <c r="D15" i="75"/>
  <c r="D36" i="68"/>
  <c r="K17" i="75"/>
  <c r="K20" i="69"/>
  <c r="K33" i="68"/>
  <c r="M33" i="68"/>
  <c r="M17" i="75"/>
  <c r="M20" i="69"/>
  <c r="L33" i="68"/>
  <c r="L17" i="75"/>
  <c r="L20" i="69"/>
  <c r="I20" i="69"/>
  <c r="I33" i="68"/>
  <c r="I17" i="75"/>
  <c r="H23" i="84"/>
  <c r="D6" i="61"/>
  <c r="D6" i="94" s="1"/>
  <c r="D7" i="46"/>
  <c r="FC74" i="74"/>
  <c r="FG63" i="74"/>
  <c r="FH74" i="74"/>
  <c r="FE74" i="74"/>
  <c r="BD41" i="30"/>
  <c r="HR28" i="30"/>
  <c r="H31" i="46"/>
  <c r="D18" i="103"/>
  <c r="D10" i="103"/>
  <c r="E3" i="103"/>
  <c r="D29" i="103"/>
  <c r="D36" i="103"/>
  <c r="D10" i="99"/>
  <c r="D36" i="99"/>
  <c r="D29" i="99"/>
  <c r="D18" i="99"/>
  <c r="E3" i="99"/>
  <c r="D36" i="102"/>
  <c r="E3" i="102"/>
  <c r="D10" i="102"/>
  <c r="D18" i="102"/>
  <c r="D29" i="102"/>
  <c r="D36" i="101"/>
  <c r="D29" i="101"/>
  <c r="D10" i="101"/>
  <c r="D18" i="101"/>
  <c r="E3" i="101"/>
  <c r="D18" i="93"/>
  <c r="D29" i="93"/>
  <c r="D10" i="93"/>
  <c r="E3" i="93"/>
  <c r="D36" i="93"/>
  <c r="E3" i="95"/>
  <c r="D18" i="95"/>
  <c r="D36" i="95"/>
  <c r="D29" i="95"/>
  <c r="D10" i="95"/>
  <c r="D18" i="94"/>
  <c r="D36" i="94"/>
  <c r="D10" i="94"/>
  <c r="D29" i="94"/>
  <c r="E3" i="94"/>
  <c r="D10" i="97"/>
  <c r="D36" i="97"/>
  <c r="D29" i="97"/>
  <c r="D18" i="97"/>
  <c r="E3" i="97"/>
  <c r="E3" i="100"/>
  <c r="D36" i="100"/>
  <c r="D29" i="100"/>
  <c r="D18" i="100"/>
  <c r="D10" i="100"/>
  <c r="D29" i="98"/>
  <c r="E3" i="98"/>
  <c r="D10" i="98"/>
  <c r="D36" i="98"/>
  <c r="D18" i="98"/>
  <c r="D36" i="96"/>
  <c r="D29" i="96"/>
  <c r="D10" i="96"/>
  <c r="D18" i="96"/>
  <c r="E3" i="96"/>
  <c r="J31" i="46"/>
  <c r="C28" i="68"/>
  <c r="FI63" i="74"/>
  <c r="FI74" i="74"/>
  <c r="FK63" i="74"/>
  <c r="FK74" i="74"/>
  <c r="FJ74" i="74"/>
  <c r="FJ63" i="74"/>
  <c r="FB60" i="74"/>
  <c r="BB60" i="74"/>
  <c r="C29" i="68"/>
  <c r="H40" i="83"/>
  <c r="E31" i="46"/>
  <c r="C21" i="65"/>
  <c r="C20" i="59"/>
  <c r="C30" i="59"/>
  <c r="L31" i="46"/>
  <c r="M7" i="94"/>
  <c r="N21" i="59"/>
  <c r="O21" i="59"/>
  <c r="O22" i="65" s="1"/>
  <c r="N7" i="94"/>
  <c r="O7" i="94"/>
  <c r="P21" i="59"/>
  <c r="P22" i="65" s="1"/>
  <c r="I31" i="46"/>
  <c r="G6" i="61"/>
  <c r="G6" i="94" s="1"/>
  <c r="H7" i="46"/>
  <c r="H6" i="61"/>
  <c r="H6" i="94" s="1"/>
  <c r="C23" i="73"/>
  <c r="C23" i="76" s="1"/>
  <c r="GG5" i="30"/>
  <c r="I6" i="61"/>
  <c r="I6" i="94" s="1"/>
  <c r="I7" i="46"/>
  <c r="BG41" i="30"/>
  <c r="FA34" i="30"/>
  <c r="HF41" i="30"/>
  <c r="G38" i="59"/>
  <c r="BH41" i="30"/>
  <c r="M38" i="59"/>
  <c r="G7" i="46"/>
  <c r="K7" i="46"/>
  <c r="HA41" i="30"/>
  <c r="K6" i="61"/>
  <c r="K6" i="94" s="1"/>
  <c r="BF5" i="70"/>
  <c r="BF6" i="70"/>
  <c r="BF4" i="70"/>
  <c r="AN6" i="70"/>
  <c r="AP6" i="70" s="1"/>
  <c r="K31" i="46"/>
  <c r="C31" i="46"/>
  <c r="BI41" i="30"/>
  <c r="L21" i="59"/>
  <c r="L22" i="65" s="1"/>
  <c r="K8" i="73"/>
  <c r="K41" i="73" s="1"/>
  <c r="H21" i="59"/>
  <c r="H22" i="65" s="1"/>
  <c r="G8" i="73"/>
  <c r="G41" i="73" s="1"/>
  <c r="G31" i="73"/>
  <c r="I8" i="73"/>
  <c r="I41" i="73" s="1"/>
  <c r="J21" i="59"/>
  <c r="J22" i="65" s="1"/>
  <c r="F8" i="73"/>
  <c r="F41" i="73" s="1"/>
  <c r="G21" i="59"/>
  <c r="G22" i="65" s="1"/>
  <c r="C8" i="73"/>
  <c r="C41" i="73" s="1"/>
  <c r="D21" i="59"/>
  <c r="M21" i="59"/>
  <c r="M22" i="65" s="1"/>
  <c r="L8" i="73"/>
  <c r="L41" i="73" s="1"/>
  <c r="I21" i="59"/>
  <c r="I22" i="65" s="1"/>
  <c r="H8" i="73"/>
  <c r="H41" i="73" s="1"/>
  <c r="E21" i="59"/>
  <c r="E22" i="65" s="1"/>
  <c r="D8" i="73"/>
  <c r="D41" i="73" s="1"/>
  <c r="J8" i="73"/>
  <c r="J41" i="73" s="1"/>
  <c r="K21" i="59"/>
  <c r="K22" i="65" s="1"/>
  <c r="E8" i="73"/>
  <c r="E41" i="73" s="1"/>
  <c r="F21" i="59"/>
  <c r="F22" i="65" s="1"/>
  <c r="AV3" i="64"/>
  <c r="BG3" i="64" s="1"/>
  <c r="D12" i="76"/>
  <c r="D21" i="76"/>
  <c r="D30" i="76"/>
  <c r="D30" i="79"/>
  <c r="D21" i="79"/>
  <c r="D12" i="79"/>
  <c r="D21" i="78"/>
  <c r="D12" i="78"/>
  <c r="D30" i="78"/>
  <c r="D12" i="77"/>
  <c r="D30" i="77"/>
  <c r="D21" i="77"/>
  <c r="D30" i="89"/>
  <c r="D21" i="89"/>
  <c r="D12" i="89"/>
  <c r="D30" i="88"/>
  <c r="D21" i="88"/>
  <c r="D12" i="88"/>
  <c r="D30" i="85"/>
  <c r="D21" i="85"/>
  <c r="D12" i="85"/>
  <c r="D30" i="86"/>
  <c r="D21" i="86"/>
  <c r="D12" i="86"/>
  <c r="D30" i="84"/>
  <c r="D12" i="84"/>
  <c r="D21" i="84"/>
  <c r="E4" i="88"/>
  <c r="E4" i="86"/>
  <c r="E4" i="79"/>
  <c r="E4" i="77"/>
  <c r="E4" i="84"/>
  <c r="E4" i="91"/>
  <c r="E4" i="89"/>
  <c r="E4" i="87"/>
  <c r="E4" i="85"/>
  <c r="E4" i="78"/>
  <c r="E4" i="76"/>
  <c r="E4" i="90"/>
  <c r="D30" i="90"/>
  <c r="D12" i="90"/>
  <c r="D21" i="90"/>
  <c r="D30" i="87"/>
  <c r="D21" i="87"/>
  <c r="D12" i="87"/>
  <c r="D30" i="91"/>
  <c r="D12" i="91"/>
  <c r="D21" i="91"/>
  <c r="J3" i="64"/>
  <c r="J10" i="64" s="1"/>
  <c r="AW10" i="64" s="1"/>
  <c r="K34" i="32"/>
  <c r="M7" i="32"/>
  <c r="C40" i="83"/>
  <c r="BL41" i="30"/>
  <c r="L7" i="46"/>
  <c r="L6" i="61"/>
  <c r="L6" i="94" s="1"/>
  <c r="L40" i="83"/>
  <c r="I40" i="83"/>
  <c r="N40" i="84"/>
  <c r="M40" i="82"/>
  <c r="D40" i="83"/>
  <c r="AN24" i="74"/>
  <c r="AO24" i="74" s="1"/>
  <c r="K15" i="32"/>
  <c r="H24" i="83"/>
  <c r="K38" i="59"/>
  <c r="CN61" i="74"/>
  <c r="CN63" i="74" s="1"/>
  <c r="AS63" i="74"/>
  <c r="M7" i="82"/>
  <c r="C7" i="83"/>
  <c r="N7" i="84"/>
  <c r="J7" i="83"/>
  <c r="F40" i="83"/>
  <c r="E7" i="83"/>
  <c r="L7" i="83"/>
  <c r="H7" i="83"/>
  <c r="CR61" i="74"/>
  <c r="CR63" i="74" s="1"/>
  <c r="AW63" i="74"/>
  <c r="EP65" i="74"/>
  <c r="EP74" i="74"/>
  <c r="E24" i="82" s="1"/>
  <c r="E24" i="84" s="1"/>
  <c r="EX61" i="74"/>
  <c r="K7" i="83"/>
  <c r="D18" i="69"/>
  <c r="CM61" i="74"/>
  <c r="AR63" i="74"/>
  <c r="BB61" i="74"/>
  <c r="CS61" i="74"/>
  <c r="CS63" i="74" s="1"/>
  <c r="AX63" i="74"/>
  <c r="CP61" i="74"/>
  <c r="CP63" i="74" s="1"/>
  <c r="AU63" i="74"/>
  <c r="CQ61" i="74"/>
  <c r="CQ63" i="74" s="1"/>
  <c r="AV63" i="74"/>
  <c r="E40" i="83"/>
  <c r="EC65" i="74"/>
  <c r="EC74" i="74"/>
  <c r="E23" i="82" s="1"/>
  <c r="EK61" i="74"/>
  <c r="J40" i="83"/>
  <c r="F7" i="83"/>
  <c r="E18" i="69"/>
  <c r="D7" i="83"/>
  <c r="CO61" i="74"/>
  <c r="CO63" i="74" s="1"/>
  <c r="AT63" i="74"/>
  <c r="CV61" i="74"/>
  <c r="CV63" i="74" s="1"/>
  <c r="BA63" i="74"/>
  <c r="K40" i="83"/>
  <c r="C61" i="74"/>
  <c r="C63" i="74" s="1"/>
  <c r="F63" i="74"/>
  <c r="I7" i="83"/>
  <c r="CT61" i="74"/>
  <c r="CT63" i="74" s="1"/>
  <c r="AY63" i="74"/>
  <c r="G18" i="69"/>
  <c r="G40" i="83"/>
  <c r="G7" i="83"/>
  <c r="F18" i="69"/>
  <c r="CU61" i="74"/>
  <c r="CU63" i="74" s="1"/>
  <c r="AZ63" i="74"/>
  <c r="G21" i="61"/>
  <c r="G21" i="94" s="1"/>
  <c r="E39" i="46"/>
  <c r="N39" i="46" s="1"/>
  <c r="N39" i="76"/>
  <c r="M39" i="73"/>
  <c r="N35" i="83"/>
  <c r="F4" i="65"/>
  <c r="F11" i="65" s="1"/>
  <c r="E4" i="83"/>
  <c r="E4" i="82"/>
  <c r="N31" i="84"/>
  <c r="C33" i="83"/>
  <c r="M35" i="84"/>
  <c r="N35" i="84"/>
  <c r="J33" i="83"/>
  <c r="H33" i="83"/>
  <c r="N34" i="84"/>
  <c r="M35" i="83"/>
  <c r="D30" i="83"/>
  <c r="D12" i="83"/>
  <c r="D21" i="83"/>
  <c r="N31" i="83"/>
  <c r="F33" i="83"/>
  <c r="K33" i="83"/>
  <c r="L33" i="83"/>
  <c r="N34" i="83"/>
  <c r="D30" i="82"/>
  <c r="D21" i="82"/>
  <c r="D12" i="82"/>
  <c r="G24" i="46"/>
  <c r="M34" i="83"/>
  <c r="M34" i="84"/>
  <c r="F24" i="73"/>
  <c r="F24" i="76" s="1"/>
  <c r="I24" i="73"/>
  <c r="I24" i="76" s="1"/>
  <c r="G23" i="73"/>
  <c r="G23" i="76" s="1"/>
  <c r="G23" i="84"/>
  <c r="K23" i="73"/>
  <c r="K23" i="76" s="1"/>
  <c r="K23" i="84"/>
  <c r="K24" i="73"/>
  <c r="K24" i="76" s="1"/>
  <c r="J24" i="83"/>
  <c r="L23" i="73"/>
  <c r="L23" i="76" s="1"/>
  <c r="L23" i="84"/>
  <c r="H23" i="83"/>
  <c r="L24" i="83"/>
  <c r="D23" i="73"/>
  <c r="D23" i="76" s="1"/>
  <c r="D23" i="84"/>
  <c r="G24" i="83"/>
  <c r="D21" i="73"/>
  <c r="D12" i="73"/>
  <c r="M35" i="76"/>
  <c r="M35" i="46"/>
  <c r="M34" i="46"/>
  <c r="D10" i="61"/>
  <c r="D29" i="61"/>
  <c r="D18" i="61"/>
  <c r="E3" i="61"/>
  <c r="D36" i="61"/>
  <c r="K16" i="32"/>
  <c r="FO45" i="74"/>
  <c r="N35" i="46"/>
  <c r="N34" i="46"/>
  <c r="L11" i="32"/>
  <c r="AU12" i="74"/>
  <c r="M34" i="76"/>
  <c r="N35" i="76"/>
  <c r="C6" i="61"/>
  <c r="C6" i="94" s="1"/>
  <c r="N7" i="76"/>
  <c r="N34" i="76"/>
  <c r="L12" i="32"/>
  <c r="L10" i="32"/>
  <c r="HS7" i="30" s="1"/>
  <c r="L13" i="32"/>
  <c r="F4" i="59"/>
  <c r="F11" i="59" s="1"/>
  <c r="F3" i="75"/>
  <c r="F10" i="75" s="1"/>
  <c r="H24" i="46"/>
  <c r="H21" i="61"/>
  <c r="H21" i="94" s="1"/>
  <c r="J7" i="46"/>
  <c r="J6" i="61"/>
  <c r="J6" i="94" s="1"/>
  <c r="F7" i="46"/>
  <c r="F6" i="61"/>
  <c r="F6" i="94" s="1"/>
  <c r="C24" i="46"/>
  <c r="C21" i="61"/>
  <c r="C21" i="94" s="1"/>
  <c r="D24" i="46"/>
  <c r="D21" i="61"/>
  <c r="D21" i="94" s="1"/>
  <c r="E7" i="46"/>
  <c r="E6" i="61"/>
  <c r="E6" i="94" s="1"/>
  <c r="AN30" i="74"/>
  <c r="AO30" i="74" s="1"/>
  <c r="AN29" i="74"/>
  <c r="AO29" i="74" s="1"/>
  <c r="FP43" i="74"/>
  <c r="FP31" i="74"/>
  <c r="FP13" i="74"/>
  <c r="FP25" i="74"/>
  <c r="F39" i="63"/>
  <c r="E43" i="63"/>
  <c r="F11" i="68"/>
  <c r="E4" i="46"/>
  <c r="E12" i="46" s="1"/>
  <c r="D8" i="63"/>
  <c r="F3" i="69"/>
  <c r="F10" i="69" s="1"/>
  <c r="BE4" i="30"/>
  <c r="CG4" i="30" s="1"/>
  <c r="F7" i="66"/>
  <c r="E4" i="73"/>
  <c r="E30" i="73" s="1"/>
  <c r="CS4" i="30"/>
  <c r="HQ4" i="30"/>
  <c r="FY15" i="30"/>
  <c r="FY31" i="30" s="1"/>
  <c r="H23" i="73"/>
  <c r="H23" i="76" s="1"/>
  <c r="AM5" i="64"/>
  <c r="AO5" i="64" s="1"/>
  <c r="AT5" i="64" s="1"/>
  <c r="BE5" i="64" s="1"/>
  <c r="F23" i="84"/>
  <c r="FX15" i="30"/>
  <c r="FX31" i="30" s="1"/>
  <c r="GB15" i="30"/>
  <c r="GB31" i="30" s="1"/>
  <c r="FT15" i="30"/>
  <c r="FT31" i="30" s="1"/>
  <c r="FU15" i="30"/>
  <c r="FU31" i="30" s="1"/>
  <c r="D12" i="46"/>
  <c r="D30" i="46"/>
  <c r="L9" i="70"/>
  <c r="AT9" i="70" s="1"/>
  <c r="AT3" i="70"/>
  <c r="J24" i="73"/>
  <c r="J24" i="76" s="1"/>
  <c r="BD4" i="30"/>
  <c r="CF4" i="30" s="1"/>
  <c r="BK41" i="30"/>
  <c r="BF41" i="30"/>
  <c r="HC41" i="30"/>
  <c r="BE41" i="30"/>
  <c r="D46" i="30"/>
  <c r="C19" i="68"/>
  <c r="HD41" i="30"/>
  <c r="AN5" i="70"/>
  <c r="AP5" i="70" s="1"/>
  <c r="AM7" i="64"/>
  <c r="AN7" i="64" s="1"/>
  <c r="AP7" i="64" s="1"/>
  <c r="AM6" i="64"/>
  <c r="HI41" i="30"/>
  <c r="M7" i="73"/>
  <c r="M13" i="71"/>
  <c r="L24" i="73"/>
  <c r="L24" i="76" s="1"/>
  <c r="BC16" i="70"/>
  <c r="BC15" i="70"/>
  <c r="BJ41" i="30"/>
  <c r="H40" i="46"/>
  <c r="M40" i="46" s="1"/>
  <c r="BC41" i="30"/>
  <c r="C7" i="46"/>
  <c r="D38" i="59"/>
  <c r="I23" i="84"/>
  <c r="FZ15" i="30"/>
  <c r="FZ31" i="30" s="1"/>
  <c r="C8" i="69"/>
  <c r="GZ34" i="30"/>
  <c r="C9" i="68"/>
  <c r="FS5" i="30"/>
  <c r="M9" i="70"/>
  <c r="AU9" i="70" s="1"/>
  <c r="N3" i="70"/>
  <c r="AU3" i="70"/>
  <c r="BF3" i="70" s="1"/>
  <c r="AV6" i="30" l="1"/>
  <c r="AX6" i="30" s="1"/>
  <c r="AY6" i="30" s="1"/>
  <c r="AZ6" i="30" s="1"/>
  <c r="AV5" i="30"/>
  <c r="AX5" i="30" s="1"/>
  <c r="AU7" i="30"/>
  <c r="AV7" i="30" s="1"/>
  <c r="AX7" i="30" s="1"/>
  <c r="AY7" i="30" s="1"/>
  <c r="AZ7" i="30" s="1"/>
  <c r="BE28" i="30"/>
  <c r="BC28" i="30"/>
  <c r="HS5" i="30"/>
  <c r="HS6" i="30"/>
  <c r="HS14" i="30"/>
  <c r="FQ12" i="74"/>
  <c r="CN19" i="74"/>
  <c r="CO17" i="74"/>
  <c r="CO16" i="74"/>
  <c r="CO6" i="74"/>
  <c r="E33" i="82"/>
  <c r="AW3" i="64"/>
  <c r="BH3" i="64" s="1"/>
  <c r="AN36" i="74"/>
  <c r="AO36" i="74"/>
  <c r="AR36" i="74" s="1"/>
  <c r="CM36" i="74" s="1"/>
  <c r="BF28" i="30"/>
  <c r="DZ28" i="30" s="1"/>
  <c r="BF20" i="30"/>
  <c r="DZ20" i="30" s="1"/>
  <c r="BE19" i="30"/>
  <c r="DY19" i="30" s="1"/>
  <c r="EP19" i="30" s="1"/>
  <c r="BC19" i="30"/>
  <c r="BF19" i="30"/>
  <c r="DZ19" i="30" s="1"/>
  <c r="EQ19" i="30" s="1"/>
  <c r="DX19" i="30"/>
  <c r="EO19" i="30" s="1"/>
  <c r="AO34" i="74"/>
  <c r="AT19" i="74"/>
  <c r="DC19" i="74" s="1"/>
  <c r="AS8" i="74"/>
  <c r="AR10" i="74"/>
  <c r="AN10" i="74"/>
  <c r="AO10" i="74" s="1"/>
  <c r="AT8" i="74"/>
  <c r="AS10" i="74"/>
  <c r="AT9" i="74"/>
  <c r="AR8" i="74"/>
  <c r="AN21" i="74"/>
  <c r="AO21" i="74" s="1"/>
  <c r="AR21" i="74"/>
  <c r="AN9" i="74"/>
  <c r="AO9" i="74" s="1"/>
  <c r="AS22" i="74"/>
  <c r="AN22" i="74"/>
  <c r="AO22" i="74" s="1"/>
  <c r="AR19" i="74"/>
  <c r="DA19" i="74" s="1"/>
  <c r="AT21" i="74"/>
  <c r="AS7" i="74"/>
  <c r="AN19" i="74"/>
  <c r="AO19" i="74" s="1"/>
  <c r="AS9" i="74"/>
  <c r="AN38" i="74"/>
  <c r="AR20" i="74"/>
  <c r="AS20" i="74"/>
  <c r="AN20" i="74"/>
  <c r="AO20" i="74" s="1"/>
  <c r="AN11" i="74"/>
  <c r="AO11" i="74" s="1"/>
  <c r="AN41" i="74"/>
  <c r="AS11" i="74"/>
  <c r="AN39" i="74"/>
  <c r="AT11" i="74"/>
  <c r="AN40" i="74"/>
  <c r="AR22" i="74"/>
  <c r="AR7" i="74"/>
  <c r="AR23" i="74"/>
  <c r="AT7" i="74"/>
  <c r="AS23" i="74"/>
  <c r="AN37" i="74"/>
  <c r="AU8" i="74"/>
  <c r="AT23" i="74"/>
  <c r="AU7" i="74"/>
  <c r="AU21" i="74"/>
  <c r="FQ41" i="74"/>
  <c r="FQ38" i="74"/>
  <c r="FQ8" i="74"/>
  <c r="FQ7" i="74"/>
  <c r="FQ21" i="74"/>
  <c r="FQ36" i="74"/>
  <c r="FQ23" i="74"/>
  <c r="FQ20" i="74"/>
  <c r="FQ39" i="74"/>
  <c r="FQ19" i="74"/>
  <c r="FQ9" i="74"/>
  <c r="FQ40" i="74"/>
  <c r="FQ37" i="74"/>
  <c r="FQ11" i="74"/>
  <c r="FQ22" i="74"/>
  <c r="FQ10" i="74"/>
  <c r="AU20" i="74"/>
  <c r="AU9" i="74"/>
  <c r="AU10" i="74"/>
  <c r="AU22" i="74"/>
  <c r="AU19" i="74"/>
  <c r="DD19" i="74" s="1"/>
  <c r="AU23" i="74"/>
  <c r="AU11" i="74"/>
  <c r="C20" i="69"/>
  <c r="C17" i="75"/>
  <c r="C33" i="68"/>
  <c r="FQ4" i="74"/>
  <c r="E23" i="84"/>
  <c r="K3" i="64"/>
  <c r="AX3" i="64" s="1"/>
  <c r="BI3" i="64" s="1"/>
  <c r="H7" i="61"/>
  <c r="H7" i="94" s="1"/>
  <c r="I7" i="61"/>
  <c r="I7" i="94" s="1"/>
  <c r="L7" i="61"/>
  <c r="L7" i="94" s="1"/>
  <c r="E7" i="61"/>
  <c r="E7" i="94" s="1"/>
  <c r="G7" i="61"/>
  <c r="G7" i="94" s="1"/>
  <c r="J7" i="61"/>
  <c r="J7" i="94" s="1"/>
  <c r="D7" i="61"/>
  <c r="D7" i="94" s="1"/>
  <c r="K7" i="61"/>
  <c r="K7" i="94" s="1"/>
  <c r="C7" i="61"/>
  <c r="C7" i="94" s="1"/>
  <c r="F7" i="61"/>
  <c r="F7" i="94" s="1"/>
  <c r="AY14" i="30"/>
  <c r="AZ14" i="30" s="1"/>
  <c r="HS28" i="30"/>
  <c r="AY28" i="30"/>
  <c r="DY28" i="30"/>
  <c r="DX28" i="30"/>
  <c r="E36" i="97"/>
  <c r="E10" i="97"/>
  <c r="E18" i="97"/>
  <c r="F3" i="97"/>
  <c r="E29" i="97"/>
  <c r="F3" i="93"/>
  <c r="E29" i="93"/>
  <c r="E18" i="93"/>
  <c r="E36" i="93"/>
  <c r="E10" i="93"/>
  <c r="E36" i="101"/>
  <c r="E18" i="101"/>
  <c r="F3" i="101"/>
  <c r="E10" i="101"/>
  <c r="E29" i="101"/>
  <c r="E10" i="102"/>
  <c r="F3" i="102"/>
  <c r="E29" i="102"/>
  <c r="E18" i="102"/>
  <c r="E36" i="102"/>
  <c r="F3" i="96"/>
  <c r="E36" i="96"/>
  <c r="E18" i="96"/>
  <c r="E10" i="96"/>
  <c r="E29" i="96"/>
  <c r="E18" i="98"/>
  <c r="E29" i="98"/>
  <c r="F3" i="98"/>
  <c r="E36" i="98"/>
  <c r="E10" i="98"/>
  <c r="F3" i="94"/>
  <c r="E10" i="94"/>
  <c r="E29" i="94"/>
  <c r="E18" i="94"/>
  <c r="E36" i="94"/>
  <c r="E29" i="103"/>
  <c r="E18" i="103"/>
  <c r="E10" i="103"/>
  <c r="F3" i="103"/>
  <c r="E36" i="103"/>
  <c r="E29" i="95"/>
  <c r="E18" i="95"/>
  <c r="F3" i="95"/>
  <c r="E36" i="95"/>
  <c r="E10" i="95"/>
  <c r="E29" i="99"/>
  <c r="E18" i="99"/>
  <c r="F3" i="99"/>
  <c r="E36" i="99"/>
  <c r="E10" i="99"/>
  <c r="F3" i="100"/>
  <c r="E18" i="100"/>
  <c r="E36" i="100"/>
  <c r="E10" i="100"/>
  <c r="E29" i="100"/>
  <c r="P6" i="94"/>
  <c r="Q6" i="94"/>
  <c r="FB63" i="74"/>
  <c r="FL63" i="74" s="1"/>
  <c r="FB74" i="74"/>
  <c r="FL60" i="74"/>
  <c r="FL74" i="74" s="1"/>
  <c r="C38" i="59"/>
  <c r="C21" i="59"/>
  <c r="N22" i="65"/>
  <c r="M8" i="83"/>
  <c r="M8" i="46"/>
  <c r="GG15" i="30"/>
  <c r="GG31" i="30" s="1"/>
  <c r="DW41" i="30"/>
  <c r="EJ41" i="30" s="1"/>
  <c r="Q6" i="61"/>
  <c r="BP41" i="30"/>
  <c r="DY6" i="30"/>
  <c r="AY20" i="30"/>
  <c r="AY5" i="30"/>
  <c r="AZ5" i="30" s="1"/>
  <c r="BD5" i="30" s="1"/>
  <c r="P6" i="61"/>
  <c r="BG6" i="70"/>
  <c r="BG4" i="70"/>
  <c r="AO6" i="70"/>
  <c r="AV6" i="70" s="1"/>
  <c r="G31" i="76"/>
  <c r="N31" i="76" s="1"/>
  <c r="G31" i="46"/>
  <c r="N31" i="46" s="1"/>
  <c r="M31" i="73"/>
  <c r="G8" i="76"/>
  <c r="G8" i="46"/>
  <c r="D22" i="65"/>
  <c r="J8" i="76"/>
  <c r="J8" i="46"/>
  <c r="C8" i="76"/>
  <c r="C8" i="46"/>
  <c r="M8" i="73"/>
  <c r="I8" i="76"/>
  <c r="I8" i="46"/>
  <c r="H8" i="76"/>
  <c r="H8" i="46"/>
  <c r="D8" i="76"/>
  <c r="D8" i="46"/>
  <c r="L8" i="76"/>
  <c r="L8" i="46"/>
  <c r="K8" i="76"/>
  <c r="K8" i="46"/>
  <c r="E8" i="76"/>
  <c r="E8" i="46"/>
  <c r="F8" i="76"/>
  <c r="F8" i="46"/>
  <c r="M40" i="83"/>
  <c r="E21" i="85"/>
  <c r="E12" i="85"/>
  <c r="E30" i="85"/>
  <c r="E30" i="84"/>
  <c r="E12" i="84"/>
  <c r="E21" i="84"/>
  <c r="E12" i="88"/>
  <c r="E21" i="88"/>
  <c r="E30" i="88"/>
  <c r="F4" i="90"/>
  <c r="F4" i="89"/>
  <c r="F4" i="87"/>
  <c r="F4" i="85"/>
  <c r="F4" i="78"/>
  <c r="F4" i="88"/>
  <c r="F4" i="86"/>
  <c r="F4" i="79"/>
  <c r="F4" i="77"/>
  <c r="F4" i="84"/>
  <c r="F4" i="91"/>
  <c r="F4" i="76"/>
  <c r="E12" i="90"/>
  <c r="E21" i="90"/>
  <c r="E30" i="90"/>
  <c r="E21" i="87"/>
  <c r="E12" i="87"/>
  <c r="E30" i="87"/>
  <c r="E21" i="77"/>
  <c r="E30" i="77"/>
  <c r="E12" i="77"/>
  <c r="E21" i="76"/>
  <c r="E30" i="76"/>
  <c r="E12" i="76"/>
  <c r="E21" i="89"/>
  <c r="E30" i="89"/>
  <c r="E12" i="89"/>
  <c r="E21" i="79"/>
  <c r="E30" i="79"/>
  <c r="E12" i="79"/>
  <c r="E12" i="78"/>
  <c r="E30" i="78"/>
  <c r="E21" i="78"/>
  <c r="E21" i="91"/>
  <c r="E30" i="91"/>
  <c r="E12" i="91"/>
  <c r="E21" i="86"/>
  <c r="E30" i="86"/>
  <c r="E12" i="86"/>
  <c r="L34" i="32"/>
  <c r="N7" i="32"/>
  <c r="AR24" i="74"/>
  <c r="CM24" i="74" s="1"/>
  <c r="AS24" i="74"/>
  <c r="CN24" i="74" s="1"/>
  <c r="C36" i="68"/>
  <c r="AT24" i="74"/>
  <c r="CO24" i="74" s="1"/>
  <c r="M40" i="84"/>
  <c r="N40" i="83"/>
  <c r="FQ24" i="74"/>
  <c r="AU24" i="74"/>
  <c r="CP24" i="74" s="1"/>
  <c r="CM63" i="74"/>
  <c r="CW63" i="74" s="1"/>
  <c r="CW61" i="74"/>
  <c r="C18" i="69"/>
  <c r="EX65" i="74"/>
  <c r="EX74" i="74"/>
  <c r="C15" i="75"/>
  <c r="EK65" i="74"/>
  <c r="EK74" i="74"/>
  <c r="BB63" i="74"/>
  <c r="N7" i="83"/>
  <c r="C23" i="46"/>
  <c r="F21" i="61"/>
  <c r="F21" i="94" s="1"/>
  <c r="F24" i="46"/>
  <c r="K23" i="46"/>
  <c r="C20" i="61"/>
  <c r="C20" i="94" s="1"/>
  <c r="K20" i="61"/>
  <c r="K20" i="94" s="1"/>
  <c r="D20" i="61"/>
  <c r="D20" i="94" s="1"/>
  <c r="F4" i="83"/>
  <c r="F4" i="82"/>
  <c r="G20" i="61"/>
  <c r="G20" i="94" s="1"/>
  <c r="E21" i="82"/>
  <c r="E12" i="82"/>
  <c r="E30" i="82"/>
  <c r="L20" i="61"/>
  <c r="L20" i="94" s="1"/>
  <c r="K21" i="61"/>
  <c r="K21" i="94" s="1"/>
  <c r="E12" i="83"/>
  <c r="E21" i="83"/>
  <c r="E30" i="83"/>
  <c r="I21" i="61"/>
  <c r="I21" i="94" s="1"/>
  <c r="L23" i="46"/>
  <c r="I23" i="83"/>
  <c r="E24" i="83"/>
  <c r="M24" i="82"/>
  <c r="E23" i="83"/>
  <c r="D23" i="83"/>
  <c r="K24" i="83"/>
  <c r="G23" i="83"/>
  <c r="M24" i="84"/>
  <c r="I24" i="83"/>
  <c r="M24" i="83" s="1"/>
  <c r="J23" i="73"/>
  <c r="J23" i="76" s="1"/>
  <c r="J23" i="84"/>
  <c r="I24" i="46"/>
  <c r="K24" i="46"/>
  <c r="G23" i="46"/>
  <c r="D23" i="46"/>
  <c r="K23" i="83"/>
  <c r="C23" i="83"/>
  <c r="F24" i="83"/>
  <c r="M24" i="76"/>
  <c r="F23" i="83"/>
  <c r="L23" i="83"/>
  <c r="HS19" i="30"/>
  <c r="HS20" i="30"/>
  <c r="DW20" i="30"/>
  <c r="AU4" i="74"/>
  <c r="DD4" i="74" s="1"/>
  <c r="L15" i="32"/>
  <c r="FD20" i="30"/>
  <c r="DX20" i="30"/>
  <c r="E36" i="61"/>
  <c r="E10" i="61"/>
  <c r="F3" i="61"/>
  <c r="E29" i="61"/>
  <c r="E18" i="61"/>
  <c r="DY20" i="30"/>
  <c r="HR29" i="30"/>
  <c r="HR15" i="30"/>
  <c r="L16" i="32"/>
  <c r="BG5" i="70"/>
  <c r="FQ16" i="74"/>
  <c r="M13" i="32"/>
  <c r="M11" i="32"/>
  <c r="M10" i="32"/>
  <c r="HT7" i="30" s="1"/>
  <c r="M12" i="32"/>
  <c r="FQ17" i="74"/>
  <c r="FQ29" i="74"/>
  <c r="FQ5" i="74"/>
  <c r="FQ30" i="74"/>
  <c r="FQ18" i="74"/>
  <c r="FQ28" i="74"/>
  <c r="FQ42" i="74"/>
  <c r="FQ34" i="74"/>
  <c r="N7" i="46"/>
  <c r="FQ6" i="74"/>
  <c r="FQ35" i="74"/>
  <c r="BF7" i="70"/>
  <c r="E11" i="71" s="1"/>
  <c r="J24" i="46"/>
  <c r="J21" i="61"/>
  <c r="J21" i="94" s="1"/>
  <c r="H23" i="46"/>
  <c r="H20" i="61"/>
  <c r="H20" i="94" s="1"/>
  <c r="L24" i="46"/>
  <c r="L21" i="61"/>
  <c r="L21" i="94" s="1"/>
  <c r="G11" i="68"/>
  <c r="G3" i="75"/>
  <c r="G10" i="75" s="1"/>
  <c r="AR29" i="74"/>
  <c r="FB29" i="74" s="1"/>
  <c r="AN17" i="74"/>
  <c r="AO17" i="74" s="1"/>
  <c r="AT29" i="74"/>
  <c r="FD29" i="74" s="1"/>
  <c r="AU16" i="74"/>
  <c r="AN6" i="74"/>
  <c r="AO6" i="74" s="1"/>
  <c r="AU17" i="74"/>
  <c r="DD17" i="74" s="1"/>
  <c r="AU18" i="74"/>
  <c r="AS29" i="74"/>
  <c r="FC29" i="74" s="1"/>
  <c r="AS18" i="74"/>
  <c r="AR17" i="74"/>
  <c r="AS16" i="74"/>
  <c r="AU6" i="74"/>
  <c r="DD6" i="74" s="1"/>
  <c r="AR6" i="74"/>
  <c r="DA6" i="74" s="1"/>
  <c r="AS17" i="74"/>
  <c r="DB17" i="74" s="1"/>
  <c r="AR16" i="74"/>
  <c r="AR18" i="74"/>
  <c r="AT5" i="74"/>
  <c r="DC5" i="74" s="1"/>
  <c r="AN18" i="74"/>
  <c r="AO18" i="74" s="1"/>
  <c r="AN35" i="74"/>
  <c r="AU5" i="74"/>
  <c r="DD5" i="74" s="1"/>
  <c r="AS5" i="74"/>
  <c r="DB5" i="74" s="1"/>
  <c r="AN16" i="74"/>
  <c r="AO16" i="74" s="1"/>
  <c r="AR5" i="74"/>
  <c r="DA5" i="74" s="1"/>
  <c r="AN34" i="74"/>
  <c r="AS6" i="74"/>
  <c r="DB6" i="74" s="1"/>
  <c r="AT30" i="74"/>
  <c r="FD30" i="74" s="1"/>
  <c r="AN4" i="74"/>
  <c r="AO4" i="74" s="1"/>
  <c r="AT4" i="74"/>
  <c r="DC4" i="74" s="1"/>
  <c r="AR4" i="74"/>
  <c r="DA4" i="74" s="1"/>
  <c r="AS4" i="74"/>
  <c r="DB4" i="74" s="1"/>
  <c r="AR30" i="74"/>
  <c r="FB30" i="74" s="1"/>
  <c r="AS30" i="74"/>
  <c r="FC30" i="74" s="1"/>
  <c r="AU29" i="74"/>
  <c r="FE29" i="74" s="1"/>
  <c r="AU30" i="74"/>
  <c r="FE30" i="74" s="1"/>
  <c r="FP45" i="74"/>
  <c r="AN42" i="74"/>
  <c r="AT28" i="74"/>
  <c r="AS28" i="74"/>
  <c r="AN28" i="74"/>
  <c r="AO28" i="74" s="1"/>
  <c r="AU28" i="74"/>
  <c r="AR28" i="74"/>
  <c r="H39" i="63"/>
  <c r="H43" i="63" s="1"/>
  <c r="F43" i="63"/>
  <c r="E30" i="46"/>
  <c r="E8" i="63"/>
  <c r="E21" i="46"/>
  <c r="F4" i="46"/>
  <c r="F12" i="46" s="1"/>
  <c r="E21" i="73"/>
  <c r="E12" i="73"/>
  <c r="AU5" i="64"/>
  <c r="BF5" i="64" s="1"/>
  <c r="AS5" i="64"/>
  <c r="AV5" i="64"/>
  <c r="BG5" i="64" s="1"/>
  <c r="G4" i="65"/>
  <c r="G11" i="65" s="1"/>
  <c r="F4" i="73"/>
  <c r="F12" i="73" s="1"/>
  <c r="G4" i="59"/>
  <c r="G11" i="59" s="1"/>
  <c r="G7" i="66"/>
  <c r="G3" i="69"/>
  <c r="G10" i="69" s="1"/>
  <c r="AY19" i="30"/>
  <c r="AN5" i="64"/>
  <c r="AP5" i="64" s="1"/>
  <c r="AQ5" i="64" s="1"/>
  <c r="FF19" i="30"/>
  <c r="FD19" i="30"/>
  <c r="FG19" i="30"/>
  <c r="FE19" i="30"/>
  <c r="DW4" i="30"/>
  <c r="DH4" i="30" s="1"/>
  <c r="EN4" i="30"/>
  <c r="BR4" i="30"/>
  <c r="CT4" i="30" s="1"/>
  <c r="DX4" i="30" s="1"/>
  <c r="DI4" i="30" s="1"/>
  <c r="HR4" i="30"/>
  <c r="BS4" i="30"/>
  <c r="CU4" i="30" s="1"/>
  <c r="HS4" i="30"/>
  <c r="F23" i="73"/>
  <c r="F23" i="76" s="1"/>
  <c r="DZ6" i="30"/>
  <c r="AO5" i="70"/>
  <c r="AQ5" i="70" s="1"/>
  <c r="DX6" i="30"/>
  <c r="DW6" i="30"/>
  <c r="AO7" i="64"/>
  <c r="AV7" i="64" s="1"/>
  <c r="BG7" i="64" s="1"/>
  <c r="AO4" i="64"/>
  <c r="AO4" i="70"/>
  <c r="AN4" i="70"/>
  <c r="AP4" i="70" s="1"/>
  <c r="AO6" i="64"/>
  <c r="AN6" i="64"/>
  <c r="AP6" i="64" s="1"/>
  <c r="HH41" i="30"/>
  <c r="HN41" i="30" s="1"/>
  <c r="E23" i="73"/>
  <c r="E23" i="76" s="1"/>
  <c r="E24" i="73"/>
  <c r="E24" i="76" s="1"/>
  <c r="C40" i="46"/>
  <c r="N40" i="46" s="1"/>
  <c r="M40" i="73"/>
  <c r="I23" i="73"/>
  <c r="I23" i="76" s="1"/>
  <c r="BC18" i="30"/>
  <c r="O3" i="70"/>
  <c r="N9" i="70"/>
  <c r="AV9" i="70" s="1"/>
  <c r="AV3" i="70"/>
  <c r="BG3" i="70" s="1"/>
  <c r="GI5" i="30"/>
  <c r="BQ18" i="30" l="1"/>
  <c r="CE18" i="30"/>
  <c r="BK7" i="30"/>
  <c r="BE7" i="30"/>
  <c r="BJ7" i="30"/>
  <c r="BI7" i="30"/>
  <c r="BG7" i="30"/>
  <c r="BD7" i="30"/>
  <c r="BM7" i="30"/>
  <c r="BO7" i="30"/>
  <c r="BN7" i="30"/>
  <c r="BH7" i="30"/>
  <c r="BC7" i="30"/>
  <c r="DW7" i="30" s="1"/>
  <c r="BL7" i="30"/>
  <c r="BF7" i="30"/>
  <c r="BE6" i="30"/>
  <c r="BG6" i="30"/>
  <c r="BI6" i="30"/>
  <c r="BM6" i="30"/>
  <c r="BF6" i="30"/>
  <c r="BL6" i="30"/>
  <c r="BC6" i="30"/>
  <c r="BH6" i="30"/>
  <c r="BN6" i="30"/>
  <c r="BO6" i="30"/>
  <c r="BJ6" i="30"/>
  <c r="BK6" i="30"/>
  <c r="BD6" i="30"/>
  <c r="BD14" i="30"/>
  <c r="BC14" i="30"/>
  <c r="BE14" i="30"/>
  <c r="BF14" i="30"/>
  <c r="BH14" i="30"/>
  <c r="BL14" i="30"/>
  <c r="BM14" i="30"/>
  <c r="BN14" i="30"/>
  <c r="BG14" i="30"/>
  <c r="BK14" i="30"/>
  <c r="BO14" i="30"/>
  <c r="BI14" i="30"/>
  <c r="BJ14" i="30"/>
  <c r="L3" i="64"/>
  <c r="HT5" i="30"/>
  <c r="HT6" i="30"/>
  <c r="HT14" i="30"/>
  <c r="BE5" i="30"/>
  <c r="DY5" i="30" s="1"/>
  <c r="BG5" i="30"/>
  <c r="EA5" i="30" s="1"/>
  <c r="BL5" i="30"/>
  <c r="EF5" i="30" s="1"/>
  <c r="BM5" i="30"/>
  <c r="EG5" i="30" s="1"/>
  <c r="BN5" i="30"/>
  <c r="EH5" i="30" s="1"/>
  <c r="BO5" i="30"/>
  <c r="EI5" i="30" s="1"/>
  <c r="BC5" i="30"/>
  <c r="BF5" i="30"/>
  <c r="DZ5" i="30" s="1"/>
  <c r="BH5" i="30"/>
  <c r="EB5" i="30" s="1"/>
  <c r="BI5" i="30"/>
  <c r="BJ5" i="30"/>
  <c r="ED5" i="30" s="1"/>
  <c r="BK5" i="30"/>
  <c r="EE5" i="30" s="1"/>
  <c r="HR31" i="30"/>
  <c r="AT36" i="74"/>
  <c r="CO36" i="74" s="1"/>
  <c r="DC36" i="74" s="1"/>
  <c r="BD5" i="64"/>
  <c r="AV36" i="74"/>
  <c r="AV12" i="74"/>
  <c r="FR12" i="74"/>
  <c r="CM17" i="74"/>
  <c r="DA17" i="74"/>
  <c r="CP19" i="74"/>
  <c r="CO19" i="74"/>
  <c r="CO25" i="74" s="1"/>
  <c r="CM19" i="74"/>
  <c r="CN17" i="74"/>
  <c r="CP17" i="74"/>
  <c r="CP16" i="74"/>
  <c r="DD25" i="74"/>
  <c r="CN16" i="74"/>
  <c r="EQ5" i="30"/>
  <c r="EO5" i="30"/>
  <c r="CN6" i="74"/>
  <c r="CN89" i="74" s="1"/>
  <c r="D33" i="82"/>
  <c r="CM6" i="74"/>
  <c r="CP6" i="74"/>
  <c r="E33" i="84"/>
  <c r="E33" i="83"/>
  <c r="CN5" i="74"/>
  <c r="CP5" i="74"/>
  <c r="CO5" i="74"/>
  <c r="CM5" i="74"/>
  <c r="AS36" i="74"/>
  <c r="CN36" i="74" s="1"/>
  <c r="DB36" i="74" s="1"/>
  <c r="AU36" i="74"/>
  <c r="CP36" i="74" s="1"/>
  <c r="DD36" i="74" s="1"/>
  <c r="AT40" i="74"/>
  <c r="CO40" i="74" s="1"/>
  <c r="DC40" i="74" s="1"/>
  <c r="AU40" i="74"/>
  <c r="CP40" i="74" s="1"/>
  <c r="DD40" i="74" s="1"/>
  <c r="AV40" i="74"/>
  <c r="CQ40" i="74" s="1"/>
  <c r="DE40" i="74" s="1"/>
  <c r="AR40" i="74"/>
  <c r="CM40" i="74" s="1"/>
  <c r="AS40" i="74"/>
  <c r="CN40" i="74" s="1"/>
  <c r="DB40" i="74" s="1"/>
  <c r="AS42" i="74"/>
  <c r="CN42" i="74" s="1"/>
  <c r="AR42" i="74"/>
  <c r="CM42" i="74" s="1"/>
  <c r="AT42" i="74"/>
  <c r="CO42" i="74" s="1"/>
  <c r="AU42" i="74"/>
  <c r="CP42" i="74" s="1"/>
  <c r="AV42" i="74"/>
  <c r="CQ42" i="74" s="1"/>
  <c r="DE42" i="74" s="1"/>
  <c r="AU39" i="74"/>
  <c r="CP39" i="74" s="1"/>
  <c r="DD39" i="74" s="1"/>
  <c r="AV39" i="74"/>
  <c r="CQ39" i="74" s="1"/>
  <c r="DE39" i="74" s="1"/>
  <c r="AT39" i="74"/>
  <c r="CO39" i="74" s="1"/>
  <c r="DC39" i="74" s="1"/>
  <c r="AR39" i="74"/>
  <c r="CM39" i="74" s="1"/>
  <c r="AS39" i="74"/>
  <c r="CN39" i="74" s="1"/>
  <c r="DB39" i="74" s="1"/>
  <c r="BG28" i="30"/>
  <c r="EA28" i="30" s="1"/>
  <c r="BG20" i="30"/>
  <c r="EA20" i="30" s="1"/>
  <c r="BG19" i="30"/>
  <c r="EA19" i="30" s="1"/>
  <c r="ER19" i="30" s="1"/>
  <c r="AR35" i="74"/>
  <c r="CM35" i="74" s="1"/>
  <c r="DA35" i="74" s="1"/>
  <c r="AU35" i="74"/>
  <c r="CP35" i="74" s="1"/>
  <c r="DD35" i="74" s="1"/>
  <c r="AS35" i="74"/>
  <c r="CN35" i="74" s="1"/>
  <c r="DB35" i="74" s="1"/>
  <c r="AT35" i="74"/>
  <c r="CO35" i="74" s="1"/>
  <c r="DC35" i="74" s="1"/>
  <c r="AV35" i="74"/>
  <c r="CQ35" i="74" s="1"/>
  <c r="DE35" i="74" s="1"/>
  <c r="AR37" i="74"/>
  <c r="CM37" i="74" s="1"/>
  <c r="AS37" i="74"/>
  <c r="CN37" i="74" s="1"/>
  <c r="DB37" i="74" s="1"/>
  <c r="AT37" i="74"/>
  <c r="CO37" i="74" s="1"/>
  <c r="DC37" i="74" s="1"/>
  <c r="AV37" i="74"/>
  <c r="CQ37" i="74" s="1"/>
  <c r="DE37" i="74" s="1"/>
  <c r="AU37" i="74"/>
  <c r="CP37" i="74" s="1"/>
  <c r="DD37" i="74" s="1"/>
  <c r="AS41" i="74"/>
  <c r="CN41" i="74" s="1"/>
  <c r="DB41" i="74" s="1"/>
  <c r="AT41" i="74"/>
  <c r="CO41" i="74" s="1"/>
  <c r="DC41" i="74" s="1"/>
  <c r="AU41" i="74"/>
  <c r="CP41" i="74" s="1"/>
  <c r="DD41" i="74" s="1"/>
  <c r="AV41" i="74"/>
  <c r="CQ41" i="74" s="1"/>
  <c r="DE41" i="74" s="1"/>
  <c r="AR41" i="74"/>
  <c r="CM41" i="74" s="1"/>
  <c r="AV38" i="74"/>
  <c r="AU38" i="74"/>
  <c r="CP38" i="74" s="1"/>
  <c r="DD38" i="74" s="1"/>
  <c r="AR38" i="74"/>
  <c r="CM38" i="74" s="1"/>
  <c r="AS38" i="74"/>
  <c r="CN38" i="74" s="1"/>
  <c r="DB38" i="74" s="1"/>
  <c r="AT38" i="74"/>
  <c r="CO38" i="74" s="1"/>
  <c r="DC38" i="74" s="1"/>
  <c r="AR34" i="74"/>
  <c r="CM34" i="74" s="1"/>
  <c r="DA34" i="74" s="1"/>
  <c r="AS34" i="74"/>
  <c r="CN34" i="74" s="1"/>
  <c r="DB34" i="74" s="1"/>
  <c r="AT34" i="74"/>
  <c r="CO34" i="74" s="1"/>
  <c r="DC34" i="74" s="1"/>
  <c r="AU34" i="74"/>
  <c r="CP34" i="74" s="1"/>
  <c r="DD34" i="74" s="1"/>
  <c r="AV34" i="74"/>
  <c r="CQ34" i="74" s="1"/>
  <c r="DE34" i="74" s="1"/>
  <c r="K10" i="64"/>
  <c r="AX10" i="64" s="1"/>
  <c r="EP6" i="30"/>
  <c r="DA38" i="74"/>
  <c r="DA36" i="74"/>
  <c r="DA39" i="74"/>
  <c r="AV9" i="74"/>
  <c r="AV19" i="74"/>
  <c r="DE19" i="74" s="1"/>
  <c r="AV7" i="74"/>
  <c r="AV8" i="74"/>
  <c r="AV23" i="74"/>
  <c r="AV10" i="74"/>
  <c r="AV11" i="74"/>
  <c r="AV22" i="74"/>
  <c r="AV20" i="74"/>
  <c r="AV21" i="74"/>
  <c r="DA41" i="74"/>
  <c r="DA37" i="74"/>
  <c r="DA40" i="74"/>
  <c r="FR21" i="74"/>
  <c r="FR20" i="74"/>
  <c r="FR36" i="74"/>
  <c r="FR39" i="74"/>
  <c r="FR19" i="74"/>
  <c r="FR8" i="74"/>
  <c r="FR40" i="74"/>
  <c r="FR37" i="74"/>
  <c r="FR23" i="74"/>
  <c r="FR10" i="74"/>
  <c r="FR41" i="74"/>
  <c r="FR38" i="74"/>
  <c r="FR22" i="74"/>
  <c r="FR7" i="74"/>
  <c r="FR9" i="74"/>
  <c r="FR11" i="74"/>
  <c r="DC25" i="74"/>
  <c r="DB25" i="74"/>
  <c r="FR4" i="74"/>
  <c r="AX1" i="74"/>
  <c r="CM4" i="74"/>
  <c r="C32" i="82"/>
  <c r="CP4" i="74"/>
  <c r="CN4" i="74"/>
  <c r="CO4" i="74"/>
  <c r="DW58" i="30"/>
  <c r="M41" i="73"/>
  <c r="DW28" i="30"/>
  <c r="HT28" i="30"/>
  <c r="F10" i="99"/>
  <c r="F18" i="99"/>
  <c r="F29" i="99"/>
  <c r="F36" i="99"/>
  <c r="G3" i="99"/>
  <c r="F36" i="98"/>
  <c r="G3" i="98"/>
  <c r="F10" i="98"/>
  <c r="F18" i="98"/>
  <c r="F29" i="98"/>
  <c r="F18" i="97"/>
  <c r="F36" i="97"/>
  <c r="G3" i="97"/>
  <c r="F10" i="97"/>
  <c r="F29" i="97"/>
  <c r="F18" i="100"/>
  <c r="F29" i="100"/>
  <c r="F36" i="100"/>
  <c r="G3" i="100"/>
  <c r="F10" i="100"/>
  <c r="F10" i="95"/>
  <c r="F29" i="95"/>
  <c r="G3" i="95"/>
  <c r="F36" i="95"/>
  <c r="F18" i="95"/>
  <c r="F10" i="103"/>
  <c r="F29" i="103"/>
  <c r="G3" i="103"/>
  <c r="F36" i="103"/>
  <c r="F18" i="103"/>
  <c r="F10" i="94"/>
  <c r="F36" i="94"/>
  <c r="G3" i="94"/>
  <c r="F18" i="94"/>
  <c r="F29" i="94"/>
  <c r="F18" i="93"/>
  <c r="G3" i="93"/>
  <c r="F36" i="93"/>
  <c r="F10" i="93"/>
  <c r="F29" i="93"/>
  <c r="F18" i="96"/>
  <c r="F29" i="96"/>
  <c r="F36" i="96"/>
  <c r="G3" i="96"/>
  <c r="F10" i="96"/>
  <c r="F36" i="102"/>
  <c r="G3" i="102"/>
  <c r="F10" i="102"/>
  <c r="F29" i="102"/>
  <c r="F18" i="102"/>
  <c r="F18" i="101"/>
  <c r="F36" i="101"/>
  <c r="F29" i="101"/>
  <c r="F10" i="101"/>
  <c r="G3" i="101"/>
  <c r="P7" i="94"/>
  <c r="Q7" i="94"/>
  <c r="C22" i="65"/>
  <c r="DX59" i="30"/>
  <c r="DX58" i="30"/>
  <c r="DZ59" i="30"/>
  <c r="DZ58" i="30"/>
  <c r="EN6" i="30"/>
  <c r="DW19" i="30"/>
  <c r="EN19" i="30" s="1"/>
  <c r="EN20" i="30"/>
  <c r="Q7" i="61"/>
  <c r="P7" i="61"/>
  <c r="DW59" i="30"/>
  <c r="DY59" i="30"/>
  <c r="AT6" i="70"/>
  <c r="AS6" i="70"/>
  <c r="AQ6" i="70"/>
  <c r="AU6" i="70"/>
  <c r="AW6" i="70"/>
  <c r="BH4" i="70"/>
  <c r="BH6" i="70"/>
  <c r="N8" i="76"/>
  <c r="L41" i="76"/>
  <c r="L41" i="46"/>
  <c r="G41" i="76"/>
  <c r="G41" i="46"/>
  <c r="H41" i="76"/>
  <c r="H41" i="46"/>
  <c r="I41" i="76"/>
  <c r="I41" i="46"/>
  <c r="C41" i="76"/>
  <c r="C41" i="46"/>
  <c r="J41" i="76"/>
  <c r="J41" i="46"/>
  <c r="D41" i="76"/>
  <c r="D41" i="46"/>
  <c r="F41" i="76"/>
  <c r="F41" i="46"/>
  <c r="E41" i="76"/>
  <c r="E41" i="46"/>
  <c r="K41" i="76"/>
  <c r="K41" i="46"/>
  <c r="N8" i="46"/>
  <c r="F12" i="84"/>
  <c r="F30" i="84"/>
  <c r="F21" i="84"/>
  <c r="F21" i="88"/>
  <c r="F12" i="88"/>
  <c r="F30" i="88"/>
  <c r="F21" i="89"/>
  <c r="F30" i="89"/>
  <c r="F12" i="89"/>
  <c r="F21" i="77"/>
  <c r="F30" i="77"/>
  <c r="F12" i="77"/>
  <c r="F12" i="78"/>
  <c r="F30" i="78"/>
  <c r="F21" i="78"/>
  <c r="F21" i="90"/>
  <c r="F30" i="90"/>
  <c r="F12" i="90"/>
  <c r="G4" i="89"/>
  <c r="G4" i="87"/>
  <c r="G4" i="85"/>
  <c r="G4" i="78"/>
  <c r="G4" i="76"/>
  <c r="G4" i="84"/>
  <c r="G4" i="91"/>
  <c r="G4" i="90"/>
  <c r="G4" i="88"/>
  <c r="G4" i="86"/>
  <c r="G4" i="79"/>
  <c r="G4" i="77"/>
  <c r="F21" i="91"/>
  <c r="F12" i="91"/>
  <c r="F30" i="91"/>
  <c r="F21" i="86"/>
  <c r="F30" i="86"/>
  <c r="F12" i="86"/>
  <c r="F21" i="87"/>
  <c r="F12" i="87"/>
  <c r="F30" i="87"/>
  <c r="F12" i="76"/>
  <c r="F21" i="76"/>
  <c r="F30" i="76"/>
  <c r="F12" i="79"/>
  <c r="F30" i="79"/>
  <c r="F21" i="79"/>
  <c r="F21" i="85"/>
  <c r="F12" i="85"/>
  <c r="F30" i="85"/>
  <c r="O7" i="32"/>
  <c r="M34" i="32"/>
  <c r="AT25" i="74"/>
  <c r="AV24" i="74"/>
  <c r="CQ24" i="74" s="1"/>
  <c r="FR24" i="74"/>
  <c r="M23" i="82"/>
  <c r="N23" i="84"/>
  <c r="BG7" i="70"/>
  <c r="F11" i="71" s="1"/>
  <c r="AY3" i="64"/>
  <c r="BJ3" i="64" s="1"/>
  <c r="M3" i="64"/>
  <c r="L10" i="64"/>
  <c r="AY10" i="64" s="1"/>
  <c r="M24" i="46"/>
  <c r="N24" i="84"/>
  <c r="G4" i="83"/>
  <c r="G4" i="82"/>
  <c r="F12" i="82"/>
  <c r="F30" i="82"/>
  <c r="F21" i="82"/>
  <c r="F30" i="83"/>
  <c r="F21" i="83"/>
  <c r="F12" i="83"/>
  <c r="N24" i="83"/>
  <c r="J20" i="61"/>
  <c r="J20" i="94" s="1"/>
  <c r="J23" i="46"/>
  <c r="J23" i="83"/>
  <c r="N23" i="83" s="1"/>
  <c r="HT19" i="30"/>
  <c r="HT20" i="30"/>
  <c r="N12" i="32"/>
  <c r="FR18" i="74"/>
  <c r="M15" i="32"/>
  <c r="FF20" i="30"/>
  <c r="FF29" i="30" s="1"/>
  <c r="FF31" i="30" s="1"/>
  <c r="EP20" i="30"/>
  <c r="EP29" i="30" s="1"/>
  <c r="FE20" i="30"/>
  <c r="EO20" i="30"/>
  <c r="FG20" i="30"/>
  <c r="EQ20" i="30"/>
  <c r="FD29" i="30"/>
  <c r="FD31" i="30" s="1"/>
  <c r="F18" i="61"/>
  <c r="F29" i="61"/>
  <c r="F10" i="61"/>
  <c r="G3" i="61"/>
  <c r="F36" i="61"/>
  <c r="AW4" i="64"/>
  <c r="BH4" i="64" s="1"/>
  <c r="EA6" i="30"/>
  <c r="ER6" i="30" s="1"/>
  <c r="N10" i="32"/>
  <c r="HU7" i="30" s="1"/>
  <c r="FR35" i="74"/>
  <c r="FR29" i="74"/>
  <c r="M6" i="32"/>
  <c r="FR34" i="74"/>
  <c r="M16" i="32"/>
  <c r="BH5" i="70"/>
  <c r="N11" i="32"/>
  <c r="N13" i="32"/>
  <c r="FR16" i="74"/>
  <c r="FR30" i="74"/>
  <c r="FR28" i="74"/>
  <c r="FR5" i="74"/>
  <c r="FR6" i="74"/>
  <c r="AV4" i="74"/>
  <c r="DE4" i="74" s="1"/>
  <c r="AV18" i="74"/>
  <c r="AV17" i="74"/>
  <c r="DE17" i="74" s="1"/>
  <c r="FR17" i="74"/>
  <c r="FR42" i="74"/>
  <c r="AV30" i="74"/>
  <c r="FF30" i="74" s="1"/>
  <c r="AV28" i="74"/>
  <c r="FF28" i="74" s="1"/>
  <c r="AV29" i="74"/>
  <c r="FF29" i="74" s="1"/>
  <c r="AV16" i="74"/>
  <c r="AW5" i="64"/>
  <c r="BH5" i="64" s="1"/>
  <c r="AV5" i="74"/>
  <c r="DE5" i="74" s="1"/>
  <c r="AV6" i="74"/>
  <c r="DE6" i="74" s="1"/>
  <c r="HS29" i="30"/>
  <c r="HS15" i="30"/>
  <c r="FQ31" i="74"/>
  <c r="FQ25" i="74"/>
  <c r="FQ43" i="74"/>
  <c r="I20" i="61"/>
  <c r="I20" i="94" s="1"/>
  <c r="N23" i="76"/>
  <c r="E21" i="61"/>
  <c r="E21" i="94" s="1"/>
  <c r="N24" i="76"/>
  <c r="F30" i="46"/>
  <c r="FQ13" i="74"/>
  <c r="AU25" i="74"/>
  <c r="E23" i="46"/>
  <c r="E20" i="61"/>
  <c r="E20" i="94" s="1"/>
  <c r="F23" i="46"/>
  <c r="F20" i="61"/>
  <c r="F20" i="94" s="1"/>
  <c r="F8" i="63"/>
  <c r="H3" i="75"/>
  <c r="H10" i="75" s="1"/>
  <c r="AR25" i="74"/>
  <c r="AS25" i="74"/>
  <c r="AU13" i="74"/>
  <c r="AT13" i="74"/>
  <c r="AS13" i="74"/>
  <c r="FB28" i="74"/>
  <c r="AR31" i="74"/>
  <c r="AU31" i="74"/>
  <c r="FE28" i="74"/>
  <c r="FE31" i="74" s="1"/>
  <c r="FE45" i="74" s="1"/>
  <c r="AS31" i="74"/>
  <c r="FC28" i="74"/>
  <c r="FC31" i="74" s="1"/>
  <c r="FC45" i="74" s="1"/>
  <c r="AT31" i="74"/>
  <c r="FD28" i="74"/>
  <c r="FD31" i="74" s="1"/>
  <c r="FD45" i="74" s="1"/>
  <c r="AR13" i="74"/>
  <c r="H7" i="66"/>
  <c r="H4" i="59"/>
  <c r="H11" i="59" s="1"/>
  <c r="AT7" i="64"/>
  <c r="BE7" i="64" s="1"/>
  <c r="F21" i="46"/>
  <c r="G4" i="46"/>
  <c r="G30" i="46" s="1"/>
  <c r="BG4" i="30"/>
  <c r="CI4" i="30" s="1"/>
  <c r="G4" i="73"/>
  <c r="G30" i="73" s="1"/>
  <c r="H4" i="65"/>
  <c r="H11" i="65" s="1"/>
  <c r="H3" i="69"/>
  <c r="H10" i="69" s="1"/>
  <c r="H11" i="68"/>
  <c r="F30" i="73"/>
  <c r="BE18" i="30"/>
  <c r="CG18" i="30" s="1"/>
  <c r="F21" i="73"/>
  <c r="BF4" i="30"/>
  <c r="AS5" i="70"/>
  <c r="AT5" i="70"/>
  <c r="AW5" i="70"/>
  <c r="AU5" i="70"/>
  <c r="AV5" i="70"/>
  <c r="AQ6" i="64"/>
  <c r="AS7" i="64"/>
  <c r="BD7" i="64" s="1"/>
  <c r="AW7" i="64"/>
  <c r="BH7" i="64" s="1"/>
  <c r="AU7" i="64"/>
  <c r="BF7" i="64" s="1"/>
  <c r="FH19" i="30"/>
  <c r="DZ29" i="30"/>
  <c r="DX29" i="30"/>
  <c r="EP4" i="30"/>
  <c r="DY4" i="30"/>
  <c r="DJ4" i="30" s="1"/>
  <c r="EO4" i="30"/>
  <c r="CS18" i="30"/>
  <c r="HQ18" i="30"/>
  <c r="AQ7" i="64"/>
  <c r="BD18" i="30"/>
  <c r="CF18" i="30" s="1"/>
  <c r="AU4" i="64"/>
  <c r="BF4" i="64" s="1"/>
  <c r="AV4" i="64"/>
  <c r="BG4" i="64" s="1"/>
  <c r="AS4" i="64"/>
  <c r="BD4" i="64" s="1"/>
  <c r="AT4" i="64"/>
  <c r="BE4" i="64" s="1"/>
  <c r="AQ4" i="64"/>
  <c r="AU6" i="64"/>
  <c r="BF6" i="64" s="1"/>
  <c r="AT6" i="64"/>
  <c r="BE6" i="64" s="1"/>
  <c r="AS6" i="64"/>
  <c r="BD6" i="64" s="1"/>
  <c r="AV6" i="64"/>
  <c r="BG6" i="64" s="1"/>
  <c r="AW6" i="64"/>
  <c r="BH6" i="64" s="1"/>
  <c r="AS4" i="70"/>
  <c r="C10" i="71" s="1"/>
  <c r="AT4" i="70"/>
  <c r="AU4" i="70"/>
  <c r="AW4" i="70"/>
  <c r="AQ4" i="70"/>
  <c r="AV4" i="70"/>
  <c r="BF29" i="30"/>
  <c r="E24" i="46"/>
  <c r="N24" i="46" s="1"/>
  <c r="M24" i="73"/>
  <c r="M21" i="94" s="1"/>
  <c r="I23" i="46"/>
  <c r="M23" i="73"/>
  <c r="M20" i="94" s="1"/>
  <c r="DY29" i="30"/>
  <c r="BC29" i="30"/>
  <c r="BD29" i="30"/>
  <c r="BI1" i="30"/>
  <c r="BE29" i="30"/>
  <c r="GZ5" i="30"/>
  <c r="P3" i="70"/>
  <c r="AW3" i="70"/>
  <c r="BH3" i="70" s="1"/>
  <c r="O9" i="70"/>
  <c r="AW9" i="70" s="1"/>
  <c r="DB7" i="30" l="1"/>
  <c r="DQ7" i="30" s="1"/>
  <c r="EF7" i="30"/>
  <c r="CY7" i="30"/>
  <c r="DN7" i="30" s="1"/>
  <c r="EC7" i="30"/>
  <c r="CZ7" i="30"/>
  <c r="DO7" i="30" s="1"/>
  <c r="ED7" i="30"/>
  <c r="CW7" i="30"/>
  <c r="DL7" i="30" s="1"/>
  <c r="EA7" i="30"/>
  <c r="EA15" i="30" s="1"/>
  <c r="CX7" i="30"/>
  <c r="DM7" i="30" s="1"/>
  <c r="EB7" i="30"/>
  <c r="CU7" i="30"/>
  <c r="DJ7" i="30" s="1"/>
  <c r="DY7" i="30"/>
  <c r="DY15" i="30" s="1"/>
  <c r="DY31" i="30" s="1"/>
  <c r="DD7" i="30"/>
  <c r="DS7" i="30" s="1"/>
  <c r="EH7" i="30"/>
  <c r="DA7" i="30"/>
  <c r="DP7" i="30" s="1"/>
  <c r="EE7" i="30"/>
  <c r="CT7" i="30"/>
  <c r="DI7" i="30" s="1"/>
  <c r="DX7" i="30"/>
  <c r="CV7" i="30"/>
  <c r="DK7" i="30" s="1"/>
  <c r="DZ7" i="30"/>
  <c r="DZ15" i="30" s="1"/>
  <c r="DZ31" i="30" s="1"/>
  <c r="DE7" i="30"/>
  <c r="DT7" i="30" s="1"/>
  <c r="EI7" i="30"/>
  <c r="DC7" i="30"/>
  <c r="DR7" i="30" s="1"/>
  <c r="EG7" i="30"/>
  <c r="HT4" i="30"/>
  <c r="CH4" i="30"/>
  <c r="C7" i="30"/>
  <c r="E7" i="30" s="1"/>
  <c r="CS7" i="30"/>
  <c r="DH7" i="30" s="1"/>
  <c r="EC5" i="30"/>
  <c r="C5" i="30"/>
  <c r="BE15" i="30"/>
  <c r="F18" i="59" s="1"/>
  <c r="BF15" i="30"/>
  <c r="G18" i="59" s="1"/>
  <c r="G36" i="59" s="1"/>
  <c r="BC15" i="30"/>
  <c r="D19" i="65" s="1"/>
  <c r="CS5" i="30"/>
  <c r="DW5" i="30"/>
  <c r="BD15" i="30"/>
  <c r="E18" i="59" s="1"/>
  <c r="DX5" i="30"/>
  <c r="HU5" i="30"/>
  <c r="HU6" i="30"/>
  <c r="HU14" i="30"/>
  <c r="HS31" i="30"/>
  <c r="CP25" i="74"/>
  <c r="FS12" i="74"/>
  <c r="AW34" i="74"/>
  <c r="CR34" i="74" s="1"/>
  <c r="DF34" i="74" s="1"/>
  <c r="AW12" i="74"/>
  <c r="CN25" i="74"/>
  <c r="CQ19" i="74"/>
  <c r="CQ17" i="74"/>
  <c r="CQ16" i="74"/>
  <c r="EP5" i="30"/>
  <c r="EP15" i="30" s="1"/>
  <c r="EP31" i="30" s="1"/>
  <c r="ER5" i="30"/>
  <c r="ER15" i="30" s="1"/>
  <c r="CQ6" i="74"/>
  <c r="CQ89" i="74" s="1"/>
  <c r="G33" i="82"/>
  <c r="D33" i="84"/>
  <c r="D33" i="83"/>
  <c r="CQ5" i="74"/>
  <c r="AW40" i="74"/>
  <c r="AS43" i="74"/>
  <c r="AS45" i="74" s="1"/>
  <c r="AT43" i="74"/>
  <c r="F16" i="68" s="1"/>
  <c r="F15" i="69" s="1"/>
  <c r="BH20" i="30"/>
  <c r="EB20" i="30" s="1"/>
  <c r="BH28" i="30"/>
  <c r="BH19" i="30"/>
  <c r="AW36" i="74"/>
  <c r="CR36" i="74" s="1"/>
  <c r="DF36" i="74" s="1"/>
  <c r="AW37" i="74"/>
  <c r="AW35" i="74"/>
  <c r="CR35" i="74" s="1"/>
  <c r="DF35" i="74" s="1"/>
  <c r="AW38" i="74"/>
  <c r="CR38" i="74" s="1"/>
  <c r="DF38" i="74" s="1"/>
  <c r="AW39" i="74"/>
  <c r="AW42" i="74"/>
  <c r="CR42" i="74" s="1"/>
  <c r="DF42" i="74" s="1"/>
  <c r="AR43" i="74"/>
  <c r="AR45" i="74" s="1"/>
  <c r="AW41" i="74"/>
  <c r="CR41" i="74" s="1"/>
  <c r="DF41" i="74" s="1"/>
  <c r="AU43" i="74"/>
  <c r="G16" i="68" s="1"/>
  <c r="G15" i="69" s="1"/>
  <c r="EO6" i="30"/>
  <c r="EO15" i="30" s="1"/>
  <c r="EQ6" i="30"/>
  <c r="EQ15" i="30" s="1"/>
  <c r="F36" i="82"/>
  <c r="F36" i="84" s="1"/>
  <c r="F32" i="82"/>
  <c r="CP87" i="74"/>
  <c r="CP90" i="74"/>
  <c r="CM87" i="74"/>
  <c r="CM90" i="74"/>
  <c r="E36" i="82"/>
  <c r="E36" i="84" s="1"/>
  <c r="E32" i="82"/>
  <c r="CO87" i="74"/>
  <c r="CO90" i="74"/>
  <c r="C32" i="84"/>
  <c r="C32" i="83"/>
  <c r="D36" i="82"/>
  <c r="D36" i="84" s="1"/>
  <c r="D32" i="82"/>
  <c r="CN87" i="74"/>
  <c r="CN90" i="74"/>
  <c r="FS4" i="74"/>
  <c r="FS36" i="74"/>
  <c r="FS20" i="74"/>
  <c r="FS39" i="74"/>
  <c r="FS19" i="74"/>
  <c r="FS40" i="74"/>
  <c r="FS37" i="74"/>
  <c r="FS10" i="74"/>
  <c r="FS23" i="74"/>
  <c r="FS11" i="74"/>
  <c r="FS22" i="74"/>
  <c r="FS21" i="74"/>
  <c r="FS41" i="74"/>
  <c r="FS38" i="74"/>
  <c r="FS9" i="74"/>
  <c r="FS8" i="74"/>
  <c r="FS7" i="74"/>
  <c r="CQ36" i="74"/>
  <c r="BI5" i="70"/>
  <c r="AW19" i="74"/>
  <c r="DF19" i="74" s="1"/>
  <c r="AW23" i="74"/>
  <c r="AW11" i="74"/>
  <c r="AW20" i="74"/>
  <c r="AW10" i="74"/>
  <c r="AW7" i="74"/>
  <c r="AW9" i="74"/>
  <c r="AW21" i="74"/>
  <c r="AW22" i="74"/>
  <c r="AW8" i="74"/>
  <c r="CQ38" i="74"/>
  <c r="CN43" i="74"/>
  <c r="DB42" i="74"/>
  <c r="DB43" i="74" s="1"/>
  <c r="CO43" i="74"/>
  <c r="DC42" i="74"/>
  <c r="DC43" i="74" s="1"/>
  <c r="CM43" i="74"/>
  <c r="DA42" i="74"/>
  <c r="CP43" i="74"/>
  <c r="DD42" i="74"/>
  <c r="DD43" i="74" s="1"/>
  <c r="DE25" i="74"/>
  <c r="DO4" i="74"/>
  <c r="DO13" i="74" s="1"/>
  <c r="CN84" i="74"/>
  <c r="DQ4" i="74"/>
  <c r="DQ74" i="74" s="1"/>
  <c r="F25" i="82" s="1"/>
  <c r="F25" i="84" s="1"/>
  <c r="CP84" i="74"/>
  <c r="DN4" i="74"/>
  <c r="DN13" i="74" s="1"/>
  <c r="DN45" i="74" s="1"/>
  <c r="CM84" i="74"/>
  <c r="DP4" i="74"/>
  <c r="DP13" i="74" s="1"/>
  <c r="DP45" i="74" s="1"/>
  <c r="CO84" i="74"/>
  <c r="CP13" i="74"/>
  <c r="DB13" i="74"/>
  <c r="CQ4" i="74"/>
  <c r="DZ56" i="30"/>
  <c r="DY58" i="30"/>
  <c r="DY56" i="30"/>
  <c r="EN5" i="30"/>
  <c r="CM25" i="74"/>
  <c r="CO13" i="74"/>
  <c r="CN13" i="74"/>
  <c r="DC13" i="74"/>
  <c r="DD13" i="74"/>
  <c r="F33" i="73"/>
  <c r="F33" i="76" s="1"/>
  <c r="E33" i="73"/>
  <c r="E33" i="76" s="1"/>
  <c r="CM13" i="74"/>
  <c r="DA13" i="74"/>
  <c r="C33" i="73"/>
  <c r="C33" i="46" s="1"/>
  <c r="HU28" i="30"/>
  <c r="H3" i="96"/>
  <c r="G36" i="96"/>
  <c r="G10" i="96"/>
  <c r="G29" i="96"/>
  <c r="G18" i="96"/>
  <c r="G36" i="103"/>
  <c r="G29" i="103"/>
  <c r="G10" i="103"/>
  <c r="H3" i="103"/>
  <c r="G18" i="103"/>
  <c r="H3" i="101"/>
  <c r="G18" i="101"/>
  <c r="G36" i="101"/>
  <c r="G29" i="101"/>
  <c r="G10" i="101"/>
  <c r="G18" i="102"/>
  <c r="G10" i="102"/>
  <c r="G29" i="102"/>
  <c r="G36" i="102"/>
  <c r="H3" i="102"/>
  <c r="G10" i="95"/>
  <c r="G36" i="95"/>
  <c r="G29" i="95"/>
  <c r="G18" i="95"/>
  <c r="H3" i="95"/>
  <c r="G29" i="100"/>
  <c r="H3" i="100"/>
  <c r="G18" i="100"/>
  <c r="G36" i="100"/>
  <c r="G10" i="100"/>
  <c r="G18" i="98"/>
  <c r="G10" i="98"/>
  <c r="G29" i="98"/>
  <c r="G36" i="98"/>
  <c r="H3" i="98"/>
  <c r="G29" i="93"/>
  <c r="G10" i="93"/>
  <c r="H3" i="93"/>
  <c r="G18" i="93"/>
  <c r="G36" i="93"/>
  <c r="H3" i="94"/>
  <c r="G10" i="94"/>
  <c r="G18" i="94"/>
  <c r="G29" i="94"/>
  <c r="G36" i="94"/>
  <c r="G36" i="97"/>
  <c r="G18" i="97"/>
  <c r="G10" i="97"/>
  <c r="G29" i="97"/>
  <c r="H3" i="97"/>
  <c r="G29" i="99"/>
  <c r="H3" i="99"/>
  <c r="G18" i="99"/>
  <c r="G36" i="99"/>
  <c r="G10" i="99"/>
  <c r="EA59" i="30"/>
  <c r="E32" i="73"/>
  <c r="C32" i="73"/>
  <c r="F32" i="73"/>
  <c r="D32" i="73"/>
  <c r="AX6" i="70"/>
  <c r="BI4" i="70"/>
  <c r="BI6" i="70"/>
  <c r="F26" i="68"/>
  <c r="M41" i="46"/>
  <c r="G17" i="59"/>
  <c r="G18" i="65"/>
  <c r="D17" i="59"/>
  <c r="D18" i="65"/>
  <c r="N41" i="46"/>
  <c r="N41" i="76"/>
  <c r="M41" i="76"/>
  <c r="G30" i="86"/>
  <c r="G12" i="86"/>
  <c r="G21" i="86"/>
  <c r="G30" i="87"/>
  <c r="G21" i="87"/>
  <c r="G12" i="87"/>
  <c r="G30" i="88"/>
  <c r="G12" i="88"/>
  <c r="G21" i="88"/>
  <c r="G30" i="76"/>
  <c r="G12" i="76"/>
  <c r="G21" i="76"/>
  <c r="G30" i="89"/>
  <c r="G21" i="89"/>
  <c r="G12" i="89"/>
  <c r="H4" i="91"/>
  <c r="H4" i="88"/>
  <c r="H4" i="79"/>
  <c r="H4" i="84"/>
  <c r="H4" i="89"/>
  <c r="H4" i="87"/>
  <c r="H4" i="85"/>
  <c r="H4" i="78"/>
  <c r="H4" i="76"/>
  <c r="H4" i="90"/>
  <c r="H4" i="86"/>
  <c r="H4" i="77"/>
  <c r="G12" i="84"/>
  <c r="G30" i="84"/>
  <c r="G21" i="84"/>
  <c r="G21" i="77"/>
  <c r="G12" i="77"/>
  <c r="G30" i="77"/>
  <c r="G30" i="90"/>
  <c r="G21" i="90"/>
  <c r="G12" i="90"/>
  <c r="G12" i="78"/>
  <c r="G21" i="78"/>
  <c r="G30" i="78"/>
  <c r="G30" i="79"/>
  <c r="G12" i="79"/>
  <c r="G21" i="79"/>
  <c r="G30" i="91"/>
  <c r="G21" i="91"/>
  <c r="G12" i="91"/>
  <c r="G30" i="85"/>
  <c r="G12" i="85"/>
  <c r="G21" i="85"/>
  <c r="N34" i="32"/>
  <c r="P7" i="32"/>
  <c r="FS24" i="74"/>
  <c r="AW28" i="74"/>
  <c r="FG28" i="74" s="1"/>
  <c r="AW24" i="74"/>
  <c r="CR24" i="74" s="1"/>
  <c r="AZ3" i="64"/>
  <c r="BK3" i="64" s="1"/>
  <c r="N3" i="64"/>
  <c r="M10" i="64"/>
  <c r="AZ10" i="64" s="1"/>
  <c r="H4" i="83"/>
  <c r="H4" i="82"/>
  <c r="G30" i="83"/>
  <c r="G12" i="83"/>
  <c r="G21" i="83"/>
  <c r="G21" i="82"/>
  <c r="G12" i="82"/>
  <c r="G30" i="82"/>
  <c r="EQ29" i="30"/>
  <c r="DW29" i="30"/>
  <c r="AW6" i="74"/>
  <c r="DF6" i="74" s="1"/>
  <c r="O13" i="32"/>
  <c r="AW30" i="74"/>
  <c r="FG30" i="74" s="1"/>
  <c r="O10" i="32"/>
  <c r="HV7" i="30" s="1"/>
  <c r="AX5" i="70"/>
  <c r="HU20" i="30"/>
  <c r="HU19" i="30"/>
  <c r="AX6" i="64"/>
  <c r="BI6" i="64" s="1"/>
  <c r="AW4" i="74"/>
  <c r="DF4" i="74" s="1"/>
  <c r="AX7" i="64"/>
  <c r="BI7" i="64" s="1"/>
  <c r="O11" i="32"/>
  <c r="AW17" i="74"/>
  <c r="DF17" i="74" s="1"/>
  <c r="FS16" i="74"/>
  <c r="BH7" i="70"/>
  <c r="G11" i="71" s="1"/>
  <c r="AX4" i="70"/>
  <c r="H9" i="71" s="1"/>
  <c r="O12" i="32"/>
  <c r="AW16" i="74"/>
  <c r="AX4" i="64"/>
  <c r="BI4" i="64" s="1"/>
  <c r="AX5" i="64"/>
  <c r="BI5" i="64" s="1"/>
  <c r="AX12" i="74"/>
  <c r="EO29" i="30"/>
  <c r="FE29" i="30"/>
  <c r="FE31" i="30" s="1"/>
  <c r="FG29" i="30"/>
  <c r="FG31" i="30" s="1"/>
  <c r="FH20" i="30"/>
  <c r="ER20" i="30"/>
  <c r="BG29" i="30"/>
  <c r="H3" i="61"/>
  <c r="G36" i="61"/>
  <c r="G18" i="61"/>
  <c r="G29" i="61"/>
  <c r="G10" i="61"/>
  <c r="G12" i="46"/>
  <c r="FS28" i="74"/>
  <c r="FS17" i="74"/>
  <c r="FS18" i="74"/>
  <c r="FS34" i="74"/>
  <c r="FS30" i="74"/>
  <c r="FS5" i="74"/>
  <c r="FS6" i="74"/>
  <c r="FS29" i="74"/>
  <c r="N15" i="32"/>
  <c r="FS35" i="74"/>
  <c r="FS42" i="74"/>
  <c r="AW5" i="74"/>
  <c r="DF5" i="74" s="1"/>
  <c r="N16" i="32"/>
  <c r="AW29" i="74"/>
  <c r="FG29" i="74" s="1"/>
  <c r="AW18" i="74"/>
  <c r="BG15" i="30"/>
  <c r="HT29" i="30"/>
  <c r="HT15" i="30"/>
  <c r="H28" i="59"/>
  <c r="FR31" i="74"/>
  <c r="FR43" i="74"/>
  <c r="AV43" i="74"/>
  <c r="FR13" i="74"/>
  <c r="AV25" i="74"/>
  <c r="FR25" i="74"/>
  <c r="AV13" i="74"/>
  <c r="FF31" i="74"/>
  <c r="FF45" i="74" s="1"/>
  <c r="AV31" i="74"/>
  <c r="FQ45" i="74"/>
  <c r="N23" i="46"/>
  <c r="G21" i="46"/>
  <c r="G26" i="68"/>
  <c r="E26" i="68"/>
  <c r="G8" i="63"/>
  <c r="I3" i="75"/>
  <c r="I10" i="75" s="1"/>
  <c r="D26" i="68"/>
  <c r="FB31" i="74"/>
  <c r="I7" i="66"/>
  <c r="G21" i="73"/>
  <c r="I3" i="69"/>
  <c r="I10" i="69" s="1"/>
  <c r="BH4" i="30"/>
  <c r="CJ4" i="30" s="1"/>
  <c r="I4" i="59"/>
  <c r="I11" i="59" s="1"/>
  <c r="H4" i="73"/>
  <c r="H12" i="73" s="1"/>
  <c r="H4" i="46"/>
  <c r="H21" i="46" s="1"/>
  <c r="I11" i="68"/>
  <c r="G12" i="73"/>
  <c r="I4" i="65"/>
  <c r="I11" i="65" s="1"/>
  <c r="BT4" i="30"/>
  <c r="CV4" i="30" s="1"/>
  <c r="DZ4" i="30" s="1"/>
  <c r="DK4" i="30" s="1"/>
  <c r="G10" i="71"/>
  <c r="G9" i="71"/>
  <c r="E10" i="71"/>
  <c r="E9" i="71"/>
  <c r="B9" i="63"/>
  <c r="B17" i="63" s="1"/>
  <c r="F10" i="71"/>
  <c r="F9" i="71"/>
  <c r="D10" i="71"/>
  <c r="D9" i="71"/>
  <c r="EN18" i="30"/>
  <c r="DW18" i="30"/>
  <c r="DH18" i="30" s="1"/>
  <c r="BR18" i="30"/>
  <c r="CT18" i="30" s="1"/>
  <c r="DX18" i="30" s="1"/>
  <c r="HR18" i="30"/>
  <c r="BS18" i="30"/>
  <c r="CU18" i="30" s="1"/>
  <c r="HS18" i="30"/>
  <c r="HU4" i="30"/>
  <c r="BU4" i="30"/>
  <c r="CW4" i="30" s="1"/>
  <c r="G28" i="59"/>
  <c r="F28" i="59"/>
  <c r="D28" i="59"/>
  <c r="E28" i="59"/>
  <c r="AW8" i="64"/>
  <c r="AU7" i="70"/>
  <c r="AS7" i="70"/>
  <c r="K18" i="70" s="1"/>
  <c r="AT7" i="70"/>
  <c r="BE8" i="64"/>
  <c r="AT8" i="64"/>
  <c r="BF8" i="64"/>
  <c r="AU8" i="64"/>
  <c r="BG8" i="64"/>
  <c r="AV8" i="64"/>
  <c r="BD8" i="64"/>
  <c r="AS8" i="64"/>
  <c r="AV7" i="70"/>
  <c r="AW7" i="70"/>
  <c r="BC33" i="30"/>
  <c r="BF18" i="30"/>
  <c r="CH18" i="30" s="1"/>
  <c r="BH8" i="64"/>
  <c r="P9" i="70"/>
  <c r="AX9" i="70" s="1"/>
  <c r="Q3" i="70"/>
  <c r="AX3" i="70"/>
  <c r="BI3" i="70" s="1"/>
  <c r="DX15" i="30" l="1"/>
  <c r="DX31" i="30" s="1"/>
  <c r="EJ7" i="30"/>
  <c r="G19" i="65"/>
  <c r="BE31" i="30"/>
  <c r="F19" i="65"/>
  <c r="DX56" i="30"/>
  <c r="BF31" i="30"/>
  <c r="DW15" i="30"/>
  <c r="DW31" i="30" s="1"/>
  <c r="DW56" i="30"/>
  <c r="E19" i="65"/>
  <c r="E36" i="73"/>
  <c r="E36" i="76" s="1"/>
  <c r="D18" i="59"/>
  <c r="D36" i="59" s="1"/>
  <c r="BC31" i="30"/>
  <c r="BD31" i="30"/>
  <c r="E16" i="68"/>
  <c r="E15" i="69" s="1"/>
  <c r="E36" i="59"/>
  <c r="HT31" i="30"/>
  <c r="HV6" i="30"/>
  <c r="HV14" i="30"/>
  <c r="HV5" i="30"/>
  <c r="EQ31" i="30"/>
  <c r="EO31" i="30"/>
  <c r="H19" i="65"/>
  <c r="BG31" i="30"/>
  <c r="AT45" i="74"/>
  <c r="CQ25" i="74"/>
  <c r="FT12" i="74"/>
  <c r="EB6" i="30"/>
  <c r="ES6" i="30" s="1"/>
  <c r="CR19" i="74"/>
  <c r="CR17" i="74"/>
  <c r="CR16" i="74"/>
  <c r="ES5" i="30"/>
  <c r="CR6" i="74"/>
  <c r="G33" i="84"/>
  <c r="G33" i="83"/>
  <c r="CR5" i="74"/>
  <c r="D16" i="68"/>
  <c r="D15" i="69" s="1"/>
  <c r="AU45" i="74"/>
  <c r="BI28" i="30"/>
  <c r="EC28" i="30" s="1"/>
  <c r="BI20" i="30"/>
  <c r="EC20" i="30" s="1"/>
  <c r="ET20" i="30" s="1"/>
  <c r="AX36" i="74"/>
  <c r="BI19" i="30"/>
  <c r="EC19" i="30" s="1"/>
  <c r="FJ19" i="30" s="1"/>
  <c r="AX41" i="74"/>
  <c r="CS41" i="74" s="1"/>
  <c r="DG41" i="74" s="1"/>
  <c r="AX35" i="74"/>
  <c r="CS35" i="74" s="1"/>
  <c r="DG35" i="74" s="1"/>
  <c r="AX40" i="74"/>
  <c r="CS40" i="74" s="1"/>
  <c r="DG40" i="74" s="1"/>
  <c r="AX38" i="74"/>
  <c r="CS38" i="74" s="1"/>
  <c r="DG38" i="74" s="1"/>
  <c r="AX34" i="74"/>
  <c r="CS34" i="74" s="1"/>
  <c r="DG34" i="74" s="1"/>
  <c r="AX42" i="74"/>
  <c r="CS42" i="74" s="1"/>
  <c r="DG42" i="74" s="1"/>
  <c r="AX39" i="74"/>
  <c r="CS39" i="74" s="1"/>
  <c r="DG39" i="74" s="1"/>
  <c r="AX37" i="74"/>
  <c r="CS37" i="74" s="1"/>
  <c r="DG37" i="74" s="1"/>
  <c r="DC45" i="74"/>
  <c r="DC75" i="74" s="1"/>
  <c r="E37" i="82" s="1"/>
  <c r="E37" i="83" s="1"/>
  <c r="D36" i="73"/>
  <c r="F36" i="73"/>
  <c r="G36" i="73"/>
  <c r="DB45" i="74"/>
  <c r="DB75" i="74" s="1"/>
  <c r="D37" i="82" s="1"/>
  <c r="D37" i="84" s="1"/>
  <c r="CO45" i="74"/>
  <c r="CO74" i="74" s="1"/>
  <c r="M74" i="74" s="1"/>
  <c r="M75" i="74" s="1"/>
  <c r="G36" i="82"/>
  <c r="G36" i="84" s="1"/>
  <c r="G32" i="82"/>
  <c r="D32" i="84"/>
  <c r="D32" i="83"/>
  <c r="CQ87" i="74"/>
  <c r="CQ90" i="74"/>
  <c r="F32" i="84"/>
  <c r="F32" i="83"/>
  <c r="E32" i="84"/>
  <c r="E32" i="83"/>
  <c r="CN45" i="74"/>
  <c r="CN74" i="74" s="1"/>
  <c r="L74" i="74" s="1"/>
  <c r="E13" i="68" s="1"/>
  <c r="E15" i="68" s="1"/>
  <c r="E11" i="75" s="1"/>
  <c r="CQ43" i="74"/>
  <c r="DB74" i="74"/>
  <c r="D26" i="82" s="1"/>
  <c r="D26" i="84" s="1"/>
  <c r="DE36" i="74"/>
  <c r="AX10" i="74"/>
  <c r="AX11" i="74"/>
  <c r="AX22" i="74"/>
  <c r="AX20" i="74"/>
  <c r="AX9" i="74"/>
  <c r="AX21" i="74"/>
  <c r="AX23" i="74"/>
  <c r="AX19" i="74"/>
  <c r="DG19" i="74" s="1"/>
  <c r="AX7" i="74"/>
  <c r="AX8" i="74"/>
  <c r="CR39" i="74"/>
  <c r="CR37" i="74"/>
  <c r="DE38" i="74"/>
  <c r="CR40" i="74"/>
  <c r="FT39" i="74"/>
  <c r="FT21" i="74"/>
  <c r="FT19" i="74"/>
  <c r="FT23" i="74"/>
  <c r="FT40" i="74"/>
  <c r="FT37" i="74"/>
  <c r="FT20" i="74"/>
  <c r="FT41" i="74"/>
  <c r="FT38" i="74"/>
  <c r="FT22" i="74"/>
  <c r="FT36" i="74"/>
  <c r="FT7" i="74"/>
  <c r="FT11" i="74"/>
  <c r="FT8" i="74"/>
  <c r="FT9" i="74"/>
  <c r="FT10" i="74"/>
  <c r="DO74" i="74"/>
  <c r="D25" i="82" s="1"/>
  <c r="D25" i="84" s="1"/>
  <c r="DD45" i="74"/>
  <c r="DD75" i="74" s="1"/>
  <c r="F37" i="82" s="1"/>
  <c r="F37" i="84" s="1"/>
  <c r="DD74" i="74"/>
  <c r="DC74" i="74"/>
  <c r="DA43" i="74"/>
  <c r="CP45" i="74"/>
  <c r="CP74" i="74" s="1"/>
  <c r="N74" i="74" s="1"/>
  <c r="N75" i="74" s="1"/>
  <c r="DF25" i="74"/>
  <c r="C36" i="82"/>
  <c r="C36" i="84" s="1"/>
  <c r="DQ13" i="74"/>
  <c r="DQ45" i="74" s="1"/>
  <c r="FT4" i="74"/>
  <c r="DN74" i="74"/>
  <c r="C25" i="82" s="1"/>
  <c r="C25" i="84" s="1"/>
  <c r="DP74" i="74"/>
  <c r="E25" i="82" s="1"/>
  <c r="E25" i="84" s="1"/>
  <c r="DR4" i="74"/>
  <c r="DR13" i="74" s="1"/>
  <c r="DR45" i="74" s="1"/>
  <c r="CQ84" i="74"/>
  <c r="CQ13" i="74"/>
  <c r="DE13" i="74"/>
  <c r="DO45" i="74"/>
  <c r="CR4" i="74"/>
  <c r="D33" i="73"/>
  <c r="D33" i="46" s="1"/>
  <c r="F26" i="73"/>
  <c r="F26" i="76" s="1"/>
  <c r="CM45" i="74"/>
  <c r="CM74" i="74" s="1"/>
  <c r="K74" i="74" s="1"/>
  <c r="D12" i="69" s="1"/>
  <c r="EN15" i="30"/>
  <c r="C36" i="73"/>
  <c r="EA58" i="30"/>
  <c r="EA56" i="30"/>
  <c r="F33" i="46"/>
  <c r="DA25" i="74"/>
  <c r="DA74" i="74"/>
  <c r="E33" i="46"/>
  <c r="G33" i="73"/>
  <c r="G33" i="76" s="1"/>
  <c r="C33" i="76"/>
  <c r="EB58" i="30"/>
  <c r="HV28" i="30"/>
  <c r="BJ5" i="70"/>
  <c r="EB28" i="30"/>
  <c r="H36" i="99"/>
  <c r="H10" i="99"/>
  <c r="I3" i="99"/>
  <c r="H29" i="99"/>
  <c r="H18" i="99"/>
  <c r="H29" i="102"/>
  <c r="I3" i="102"/>
  <c r="H10" i="102"/>
  <c r="H36" i="102"/>
  <c r="H18" i="102"/>
  <c r="H36" i="98"/>
  <c r="H10" i="98"/>
  <c r="H18" i="98"/>
  <c r="I3" i="98"/>
  <c r="H29" i="98"/>
  <c r="H36" i="100"/>
  <c r="H18" i="100"/>
  <c r="H10" i="100"/>
  <c r="H29" i="100"/>
  <c r="I3" i="100"/>
  <c r="H18" i="101"/>
  <c r="H10" i="101"/>
  <c r="H29" i="101"/>
  <c r="I3" i="101"/>
  <c r="H36" i="101"/>
  <c r="H18" i="97"/>
  <c r="H10" i="97"/>
  <c r="H29" i="97"/>
  <c r="H36" i="97"/>
  <c r="I3" i="97"/>
  <c r="I3" i="93"/>
  <c r="H18" i="93"/>
  <c r="H36" i="93"/>
  <c r="H29" i="93"/>
  <c r="H10" i="93"/>
  <c r="H36" i="94"/>
  <c r="H29" i="94"/>
  <c r="H10" i="94"/>
  <c r="H18" i="94"/>
  <c r="I3" i="94"/>
  <c r="H36" i="95"/>
  <c r="H10" i="95"/>
  <c r="I3" i="95"/>
  <c r="H29" i="95"/>
  <c r="H18" i="95"/>
  <c r="H18" i="103"/>
  <c r="H36" i="103"/>
  <c r="H29" i="103"/>
  <c r="H10" i="103"/>
  <c r="I3" i="103"/>
  <c r="H10" i="96"/>
  <c r="H29" i="96"/>
  <c r="H18" i="96"/>
  <c r="I3" i="96"/>
  <c r="H36" i="96"/>
  <c r="EB19" i="30"/>
  <c r="ES19" i="30" s="1"/>
  <c r="D32" i="76"/>
  <c r="D32" i="46"/>
  <c r="F32" i="76"/>
  <c r="F32" i="46"/>
  <c r="EB59" i="30"/>
  <c r="C32" i="76"/>
  <c r="C32" i="46"/>
  <c r="G32" i="73"/>
  <c r="E32" i="76"/>
  <c r="E32" i="46"/>
  <c r="BI7" i="70"/>
  <c r="H11" i="71" s="1"/>
  <c r="AY6" i="70"/>
  <c r="BJ4" i="70"/>
  <c r="BJ6" i="70"/>
  <c r="H10" i="71"/>
  <c r="H16" i="68"/>
  <c r="H15" i="69" s="1"/>
  <c r="H17" i="59"/>
  <c r="H18" i="65"/>
  <c r="H21" i="76"/>
  <c r="H30" i="76"/>
  <c r="H12" i="76"/>
  <c r="H30" i="89"/>
  <c r="H21" i="89"/>
  <c r="H12" i="89"/>
  <c r="H30" i="91"/>
  <c r="H21" i="91"/>
  <c r="H12" i="91"/>
  <c r="H30" i="77"/>
  <c r="H21" i="77"/>
  <c r="H12" i="77"/>
  <c r="H21" i="78"/>
  <c r="H30" i="78"/>
  <c r="H12" i="78"/>
  <c r="H30" i="84"/>
  <c r="H12" i="84"/>
  <c r="H21" i="84"/>
  <c r="H30" i="86"/>
  <c r="H21" i="86"/>
  <c r="H12" i="86"/>
  <c r="H30" i="85"/>
  <c r="H12" i="85"/>
  <c r="H21" i="85"/>
  <c r="H12" i="79"/>
  <c r="H30" i="79"/>
  <c r="H21" i="79"/>
  <c r="I4" i="88"/>
  <c r="I4" i="86"/>
  <c r="I4" i="79"/>
  <c r="I4" i="77"/>
  <c r="I4" i="84"/>
  <c r="I4" i="90"/>
  <c r="I4" i="91"/>
  <c r="I4" i="89"/>
  <c r="I4" i="87"/>
  <c r="I4" i="85"/>
  <c r="I4" i="78"/>
  <c r="I4" i="76"/>
  <c r="H30" i="90"/>
  <c r="H21" i="90"/>
  <c r="H12" i="90"/>
  <c r="H30" i="87"/>
  <c r="H21" i="87"/>
  <c r="H12" i="87"/>
  <c r="H30" i="88"/>
  <c r="H21" i="88"/>
  <c r="H12" i="88"/>
  <c r="O34" i="32"/>
  <c r="Q7" i="32"/>
  <c r="C9" i="63"/>
  <c r="C17" i="63" s="1"/>
  <c r="FT24" i="74"/>
  <c r="AX24" i="74"/>
  <c r="CS24" i="74" s="1"/>
  <c r="E9" i="63"/>
  <c r="E17" i="63" s="1"/>
  <c r="F9" i="63"/>
  <c r="F17" i="63" s="1"/>
  <c r="D9" i="63"/>
  <c r="D17" i="63" s="1"/>
  <c r="BA3" i="64"/>
  <c r="BL3" i="64" s="1"/>
  <c r="O3" i="64"/>
  <c r="N10" i="64"/>
  <c r="BA10" i="64" s="1"/>
  <c r="I4" i="83"/>
  <c r="I4" i="82"/>
  <c r="H21" i="82"/>
  <c r="H12" i="82"/>
  <c r="H30" i="82"/>
  <c r="H12" i="83"/>
  <c r="H30" i="83"/>
  <c r="H21" i="83"/>
  <c r="F25" i="73"/>
  <c r="F25" i="76" s="1"/>
  <c r="E36" i="83"/>
  <c r="C25" i="73"/>
  <c r="C25" i="76" s="1"/>
  <c r="E25" i="73"/>
  <c r="E25" i="76" s="1"/>
  <c r="F36" i="83"/>
  <c r="D25" i="73"/>
  <c r="D25" i="76" s="1"/>
  <c r="AY4" i="64"/>
  <c r="BJ4" i="64" s="1"/>
  <c r="P10" i="32"/>
  <c r="HW7" i="30" s="1"/>
  <c r="FT6" i="74"/>
  <c r="AY5" i="70"/>
  <c r="I10" i="71" s="1"/>
  <c r="AY4" i="70"/>
  <c r="I9" i="71" s="1"/>
  <c r="AX29" i="74"/>
  <c r="FH29" i="74" s="1"/>
  <c r="AX6" i="74"/>
  <c r="DG6" i="74" s="1"/>
  <c r="FT30" i="74"/>
  <c r="FT35" i="74"/>
  <c r="FT16" i="74"/>
  <c r="O15" i="32"/>
  <c r="AY7" i="64"/>
  <c r="BJ7" i="64" s="1"/>
  <c r="AX28" i="74"/>
  <c r="FH28" i="74" s="1"/>
  <c r="FT42" i="74"/>
  <c r="AX7" i="70"/>
  <c r="AY12" i="74"/>
  <c r="FT28" i="74"/>
  <c r="AY5" i="64"/>
  <c r="BJ5" i="64" s="1"/>
  <c r="AY6" i="64"/>
  <c r="BJ6" i="64" s="1"/>
  <c r="FT5" i="74"/>
  <c r="HV20" i="30"/>
  <c r="HV19" i="30"/>
  <c r="FT17" i="74"/>
  <c r="FT29" i="74"/>
  <c r="FT18" i="74"/>
  <c r="FT34" i="74"/>
  <c r="FS13" i="74"/>
  <c r="BH15" i="30"/>
  <c r="AW19" i="70"/>
  <c r="AW21" i="70" s="1"/>
  <c r="FG31" i="74"/>
  <c r="FG45" i="74" s="1"/>
  <c r="AW43" i="74"/>
  <c r="O16" i="32"/>
  <c r="AW13" i="74"/>
  <c r="FS43" i="74"/>
  <c r="P11" i="32"/>
  <c r="P12" i="32"/>
  <c r="BH29" i="30"/>
  <c r="AX18" i="74"/>
  <c r="AX16" i="74"/>
  <c r="AX30" i="74"/>
  <c r="FS31" i="74"/>
  <c r="EA29" i="30"/>
  <c r="EA31" i="30" s="1"/>
  <c r="AX5" i="74"/>
  <c r="DG5" i="74" s="1"/>
  <c r="P13" i="32"/>
  <c r="AX8" i="64"/>
  <c r="AX17" i="74"/>
  <c r="DG17" i="74" s="1"/>
  <c r="AX4" i="74"/>
  <c r="DG4" i="74" s="1"/>
  <c r="EN29" i="30"/>
  <c r="FH29" i="30"/>
  <c r="FH31" i="30" s="1"/>
  <c r="FJ20" i="30"/>
  <c r="FI20" i="30"/>
  <c r="ES20" i="30"/>
  <c r="HU15" i="30"/>
  <c r="HU29" i="30"/>
  <c r="I3" i="61"/>
  <c r="H29" i="61"/>
  <c r="H10" i="61"/>
  <c r="H36" i="61"/>
  <c r="H18" i="61"/>
  <c r="H18" i="59"/>
  <c r="H36" i="59" s="1"/>
  <c r="FS25" i="74"/>
  <c r="AW31" i="74"/>
  <c r="BI4" i="30"/>
  <c r="CK4" i="30" s="1"/>
  <c r="AW25" i="74"/>
  <c r="FR45" i="74"/>
  <c r="H26" i="68"/>
  <c r="AV45" i="74"/>
  <c r="J4" i="59"/>
  <c r="J11" i="59" s="1"/>
  <c r="J11" i="68"/>
  <c r="J3" i="75"/>
  <c r="J10" i="75" s="1"/>
  <c r="FB45" i="74"/>
  <c r="H30" i="73"/>
  <c r="H21" i="73"/>
  <c r="J3" i="69"/>
  <c r="J10" i="69" s="1"/>
  <c r="J7" i="66"/>
  <c r="I4" i="73"/>
  <c r="I12" i="73" s="1"/>
  <c r="I4" i="46"/>
  <c r="I30" i="46" s="1"/>
  <c r="J4" i="65"/>
  <c r="J11" i="65" s="1"/>
  <c r="H8" i="63"/>
  <c r="H12" i="46"/>
  <c r="H30" i="46"/>
  <c r="EQ4" i="30"/>
  <c r="F36" i="59"/>
  <c r="D15" i="71"/>
  <c r="E15" i="71"/>
  <c r="G15" i="71"/>
  <c r="F15" i="71"/>
  <c r="C15" i="71"/>
  <c r="FI19" i="30"/>
  <c r="DY18" i="30"/>
  <c r="DJ18" i="30" s="1"/>
  <c r="EP18" i="30"/>
  <c r="EA4" i="30"/>
  <c r="DL4" i="30" s="1"/>
  <c r="ER4" i="30"/>
  <c r="BT18" i="30"/>
  <c r="CV18" i="30" s="1"/>
  <c r="HT18" i="30"/>
  <c r="BV4" i="30"/>
  <c r="CX4" i="30" s="1"/>
  <c r="HV4" i="30"/>
  <c r="EO18" i="30"/>
  <c r="AS19" i="70"/>
  <c r="AS21" i="70" s="1"/>
  <c r="AS25" i="64"/>
  <c r="AS33" i="64" s="1"/>
  <c r="DI18" i="30"/>
  <c r="BD33" i="30"/>
  <c r="O18" i="70"/>
  <c r="O19" i="70" s="1"/>
  <c r="O20" i="70" s="1"/>
  <c r="F19" i="64"/>
  <c r="F21" i="64" s="1"/>
  <c r="F24" i="64" s="1"/>
  <c r="F25" i="64" s="1"/>
  <c r="F26" i="64" s="1"/>
  <c r="F29" i="64" s="1"/>
  <c r="F30" i="64" s="1"/>
  <c r="F31" i="64" s="1"/>
  <c r="F32" i="64" s="1"/>
  <c r="I19" i="64"/>
  <c r="I21" i="64" s="1"/>
  <c r="I24" i="64" s="1"/>
  <c r="AU25" i="64"/>
  <c r="AU33" i="64" s="1"/>
  <c r="H19" i="64"/>
  <c r="H21" i="64" s="1"/>
  <c r="H24" i="64" s="1"/>
  <c r="N18" i="70"/>
  <c r="N19" i="70" s="1"/>
  <c r="N20" i="70" s="1"/>
  <c r="N21" i="70" s="1"/>
  <c r="N22" i="70" s="1"/>
  <c r="F7" i="71" s="1"/>
  <c r="AV19" i="70"/>
  <c r="AV21" i="70" s="1"/>
  <c r="AT25" i="64"/>
  <c r="AT33" i="64" s="1"/>
  <c r="G19" i="64"/>
  <c r="G21" i="64" s="1"/>
  <c r="G24" i="64" s="1"/>
  <c r="G25" i="64" s="1"/>
  <c r="G26" i="64" s="1"/>
  <c r="G29" i="64" s="1"/>
  <c r="G30" i="64" s="1"/>
  <c r="G31" i="64" s="1"/>
  <c r="G32" i="64" s="1"/>
  <c r="L18" i="70"/>
  <c r="L19" i="70" s="1"/>
  <c r="L20" i="70" s="1"/>
  <c r="L21" i="70" s="1"/>
  <c r="L22" i="70" s="1"/>
  <c r="D7" i="71" s="1"/>
  <c r="AT19" i="70"/>
  <c r="AT21" i="70" s="1"/>
  <c r="AV25" i="64"/>
  <c r="AV33" i="64" s="1"/>
  <c r="M18" i="70"/>
  <c r="M19" i="70" s="1"/>
  <c r="M20" i="70" s="1"/>
  <c r="M21" i="70" s="1"/>
  <c r="M22" i="70" s="1"/>
  <c r="E7" i="71" s="1"/>
  <c r="AU19" i="70"/>
  <c r="AU21" i="70" s="1"/>
  <c r="BE33" i="30"/>
  <c r="EN33" i="30"/>
  <c r="DW33" i="30"/>
  <c r="K11" i="68"/>
  <c r="BI8" i="64"/>
  <c r="J19" i="64"/>
  <c r="J21" i="64" s="1"/>
  <c r="J24" i="64" s="1"/>
  <c r="AW25" i="64"/>
  <c r="AW33" i="64" s="1"/>
  <c r="K19" i="70"/>
  <c r="K20" i="70" s="1"/>
  <c r="Q9" i="70"/>
  <c r="AY9" i="70" s="1"/>
  <c r="AY3" i="70"/>
  <c r="BJ3" i="70" s="1"/>
  <c r="R3" i="70"/>
  <c r="HU31" i="30" l="1"/>
  <c r="I18" i="59"/>
  <c r="I10" i="66" s="1"/>
  <c r="BH31" i="30"/>
  <c r="EN31" i="30"/>
  <c r="HW5" i="30"/>
  <c r="HW6" i="30"/>
  <c r="HW14" i="30"/>
  <c r="CR25" i="74"/>
  <c r="FU12" i="74"/>
  <c r="EC6" i="30"/>
  <c r="ET6" i="30" s="1"/>
  <c r="CS19" i="74"/>
  <c r="CS17" i="74"/>
  <c r="CS16" i="74"/>
  <c r="ET5" i="30"/>
  <c r="CR89" i="74"/>
  <c r="CS6" i="74"/>
  <c r="I33" i="82"/>
  <c r="CS5" i="74"/>
  <c r="BJ28" i="30"/>
  <c r="ED28" i="30" s="1"/>
  <c r="BJ20" i="30"/>
  <c r="ED20" i="30" s="1"/>
  <c r="EU20" i="30" s="1"/>
  <c r="AY36" i="74"/>
  <c r="CT36" i="74" s="1"/>
  <c r="DH36" i="74" s="1"/>
  <c r="BJ19" i="30"/>
  <c r="ED19" i="30" s="1"/>
  <c r="AY40" i="74"/>
  <c r="AY37" i="74"/>
  <c r="AY39" i="74"/>
  <c r="CT39" i="74" s="1"/>
  <c r="DH39" i="74" s="1"/>
  <c r="AY35" i="74"/>
  <c r="CT35" i="74" s="1"/>
  <c r="DH35" i="74" s="1"/>
  <c r="AY34" i="74"/>
  <c r="CT34" i="74" s="1"/>
  <c r="DH34" i="74" s="1"/>
  <c r="AY42" i="74"/>
  <c r="AY41" i="74"/>
  <c r="CT41" i="74" s="1"/>
  <c r="DH41" i="74" s="1"/>
  <c r="AY38" i="74"/>
  <c r="H36" i="73"/>
  <c r="CQ45" i="74"/>
  <c r="CQ74" i="74" s="1"/>
  <c r="O74" i="74" s="1"/>
  <c r="H13" i="68" s="1"/>
  <c r="FU4" i="74"/>
  <c r="E37" i="84"/>
  <c r="E38" i="84" s="1"/>
  <c r="E42" i="84" s="1"/>
  <c r="F12" i="69"/>
  <c r="F14" i="69" s="1"/>
  <c r="F13" i="68"/>
  <c r="F15" i="68" s="1"/>
  <c r="F11" i="75" s="1"/>
  <c r="E12" i="69"/>
  <c r="D37" i="83"/>
  <c r="E38" i="82"/>
  <c r="F38" i="84"/>
  <c r="F42" i="84" s="1"/>
  <c r="H36" i="82"/>
  <c r="H36" i="84" s="1"/>
  <c r="H32" i="82"/>
  <c r="G32" i="84"/>
  <c r="G32" i="83"/>
  <c r="CR87" i="74"/>
  <c r="CR90" i="74"/>
  <c r="L75" i="74"/>
  <c r="DE74" i="74"/>
  <c r="G26" i="82" s="1"/>
  <c r="G26" i="84" s="1"/>
  <c r="CR43" i="74"/>
  <c r="CS36" i="74"/>
  <c r="CS43" i="74" s="1"/>
  <c r="FU23" i="74"/>
  <c r="FU40" i="74"/>
  <c r="FU37" i="74"/>
  <c r="FU20" i="74"/>
  <c r="FU41" i="74"/>
  <c r="FU38" i="74"/>
  <c r="FU22" i="74"/>
  <c r="FU9" i="74"/>
  <c r="FU39" i="74"/>
  <c r="FU21" i="74"/>
  <c r="FU36" i="74"/>
  <c r="FU19" i="74"/>
  <c r="FU7" i="74"/>
  <c r="FU8" i="74"/>
  <c r="FU10" i="74"/>
  <c r="FU11" i="74"/>
  <c r="DF37" i="74"/>
  <c r="DE43" i="74"/>
  <c r="DE45" i="74" s="1"/>
  <c r="DE75" i="74" s="1"/>
  <c r="G37" i="82" s="1"/>
  <c r="G37" i="84" s="1"/>
  <c r="DF40" i="74"/>
  <c r="BK5" i="70"/>
  <c r="AY11" i="74"/>
  <c r="AY21" i="74"/>
  <c r="AY10" i="74"/>
  <c r="AY8" i="74"/>
  <c r="AY9" i="74"/>
  <c r="AY7" i="74"/>
  <c r="AY20" i="74"/>
  <c r="AY19" i="74"/>
  <c r="DH19" i="74" s="1"/>
  <c r="AY23" i="74"/>
  <c r="AY22" i="74"/>
  <c r="DF39" i="74"/>
  <c r="F38" i="82"/>
  <c r="F37" i="83"/>
  <c r="F38" i="83" s="1"/>
  <c r="F42" i="83" s="1"/>
  <c r="G13" i="68"/>
  <c r="G15" i="68" s="1"/>
  <c r="G11" i="75" s="1"/>
  <c r="E26" i="82"/>
  <c r="E26" i="84" s="1"/>
  <c r="F26" i="82"/>
  <c r="F26" i="83" s="1"/>
  <c r="G12" i="69"/>
  <c r="C26" i="82"/>
  <c r="C26" i="84" s="1"/>
  <c r="DR74" i="74"/>
  <c r="G25" i="82" s="1"/>
  <c r="G25" i="84" s="1"/>
  <c r="C37" i="73"/>
  <c r="DA45" i="74"/>
  <c r="DA75" i="74" s="1"/>
  <c r="C37" i="82" s="1"/>
  <c r="C37" i="84" s="1"/>
  <c r="DS4" i="74"/>
  <c r="DS74" i="74" s="1"/>
  <c r="H25" i="82" s="1"/>
  <c r="H25" i="84" s="1"/>
  <c r="CR84" i="74"/>
  <c r="D33" i="76"/>
  <c r="CS4" i="74"/>
  <c r="CS90" i="74" s="1"/>
  <c r="DF13" i="74"/>
  <c r="F26" i="46"/>
  <c r="F23" i="61"/>
  <c r="F23" i="94" s="1"/>
  <c r="EB56" i="30"/>
  <c r="K75" i="74"/>
  <c r="D13" i="68"/>
  <c r="D15" i="68" s="1"/>
  <c r="D11" i="75" s="1"/>
  <c r="CR13" i="74"/>
  <c r="EC58" i="30"/>
  <c r="G33" i="46"/>
  <c r="H33" i="73"/>
  <c r="H33" i="76" s="1"/>
  <c r="HW28" i="30"/>
  <c r="I10" i="96"/>
  <c r="I29" i="96"/>
  <c r="I18" i="96"/>
  <c r="J3" i="96"/>
  <c r="I36" i="96"/>
  <c r="J3" i="94"/>
  <c r="I18" i="94"/>
  <c r="I10" i="94"/>
  <c r="I29" i="94"/>
  <c r="I36" i="94"/>
  <c r="I29" i="101"/>
  <c r="I18" i="101"/>
  <c r="J3" i="101"/>
  <c r="I36" i="101"/>
  <c r="I10" i="101"/>
  <c r="I10" i="100"/>
  <c r="I29" i="100"/>
  <c r="I18" i="100"/>
  <c r="J3" i="100"/>
  <c r="I36" i="100"/>
  <c r="I36" i="103"/>
  <c r="I10" i="103"/>
  <c r="J3" i="103"/>
  <c r="I29" i="103"/>
  <c r="I18" i="103"/>
  <c r="I36" i="95"/>
  <c r="I10" i="95"/>
  <c r="I29" i="95"/>
  <c r="I18" i="95"/>
  <c r="J3" i="95"/>
  <c r="I29" i="93"/>
  <c r="I18" i="93"/>
  <c r="I36" i="93"/>
  <c r="J3" i="93"/>
  <c r="I10" i="93"/>
  <c r="J3" i="102"/>
  <c r="I36" i="102"/>
  <c r="I10" i="102"/>
  <c r="I29" i="102"/>
  <c r="I18" i="102"/>
  <c r="I36" i="99"/>
  <c r="I10" i="99"/>
  <c r="I29" i="99"/>
  <c r="I18" i="99"/>
  <c r="J3" i="99"/>
  <c r="I29" i="97"/>
  <c r="I18" i="97"/>
  <c r="J3" i="97"/>
  <c r="I36" i="97"/>
  <c r="I10" i="97"/>
  <c r="J3" i="98"/>
  <c r="I10" i="98"/>
  <c r="I18" i="98"/>
  <c r="I29" i="98"/>
  <c r="I36" i="98"/>
  <c r="H32" i="73"/>
  <c r="G32" i="76"/>
  <c r="G32" i="46"/>
  <c r="EC59" i="30"/>
  <c r="G9" i="63"/>
  <c r="G17" i="63" s="1"/>
  <c r="AX19" i="70"/>
  <c r="AX21" i="70" s="1"/>
  <c r="BJ7" i="70"/>
  <c r="I11" i="71" s="1"/>
  <c r="H9" i="63" s="1"/>
  <c r="H17" i="63" s="1"/>
  <c r="AZ6" i="70"/>
  <c r="BK4" i="70"/>
  <c r="BK6" i="70"/>
  <c r="H15" i="71"/>
  <c r="E13" i="59"/>
  <c r="G13" i="65"/>
  <c r="G17" i="65" s="1"/>
  <c r="F13" i="59"/>
  <c r="F16" i="59" s="1"/>
  <c r="I16" i="68"/>
  <c r="I15" i="69" s="1"/>
  <c r="E38" i="83"/>
  <c r="E42" i="83" s="1"/>
  <c r="F36" i="76"/>
  <c r="F37" i="73"/>
  <c r="F38" i="73" s="1"/>
  <c r="F42" i="73" s="1"/>
  <c r="I17" i="59"/>
  <c r="I18" i="65"/>
  <c r="J4" i="46"/>
  <c r="J30" i="46" s="1"/>
  <c r="J4" i="90"/>
  <c r="J4" i="89"/>
  <c r="J4" i="76"/>
  <c r="J4" i="88"/>
  <c r="J4" i="86"/>
  <c r="J4" i="79"/>
  <c r="J4" i="77"/>
  <c r="J4" i="84"/>
  <c r="J4" i="91"/>
  <c r="J4" i="87"/>
  <c r="J4" i="85"/>
  <c r="J4" i="78"/>
  <c r="I30" i="84"/>
  <c r="I12" i="84"/>
  <c r="I21" i="84"/>
  <c r="I12" i="78"/>
  <c r="I30" i="78"/>
  <c r="I21" i="78"/>
  <c r="I21" i="91"/>
  <c r="I30" i="91"/>
  <c r="I12" i="91"/>
  <c r="I21" i="79"/>
  <c r="I30" i="79"/>
  <c r="I12" i="79"/>
  <c r="I21" i="87"/>
  <c r="I12" i="87"/>
  <c r="I30" i="87"/>
  <c r="I21" i="88"/>
  <c r="I30" i="88"/>
  <c r="I12" i="88"/>
  <c r="I30" i="76"/>
  <c r="I12" i="76"/>
  <c r="I21" i="76"/>
  <c r="I21" i="89"/>
  <c r="I30" i="89"/>
  <c r="I12" i="89"/>
  <c r="I21" i="77"/>
  <c r="I12" i="77"/>
  <c r="I30" i="77"/>
  <c r="I21" i="85"/>
  <c r="I12" i="85"/>
  <c r="I30" i="85"/>
  <c r="I30" i="90"/>
  <c r="I21" i="90"/>
  <c r="I12" i="90"/>
  <c r="I21" i="86"/>
  <c r="I30" i="86"/>
  <c r="I12" i="86"/>
  <c r="R7" i="32"/>
  <c r="P34" i="32"/>
  <c r="AY30" i="74"/>
  <c r="FI30" i="74" s="1"/>
  <c r="AY24" i="74"/>
  <c r="CT24" i="74" s="1"/>
  <c r="FU24" i="74"/>
  <c r="C22" i="61"/>
  <c r="C22" i="94" s="1"/>
  <c r="K3" i="69"/>
  <c r="K10" i="69" s="1"/>
  <c r="K7" i="66"/>
  <c r="I8" i="63"/>
  <c r="BJ4" i="30"/>
  <c r="CL4" i="30" s="1"/>
  <c r="K4" i="59"/>
  <c r="K11" i="59" s="1"/>
  <c r="J4" i="73"/>
  <c r="J30" i="73" s="1"/>
  <c r="BB3" i="64"/>
  <c r="BM3" i="64" s="1"/>
  <c r="O10" i="64"/>
  <c r="BB10" i="64" s="1"/>
  <c r="K4" i="65"/>
  <c r="K11" i="65" s="1"/>
  <c r="E22" i="61"/>
  <c r="E22" i="94" s="1"/>
  <c r="D22" i="61"/>
  <c r="D22" i="94" s="1"/>
  <c r="D25" i="46"/>
  <c r="F22" i="61"/>
  <c r="F22" i="94" s="1"/>
  <c r="F25" i="46"/>
  <c r="C25" i="46"/>
  <c r="I12" i="82"/>
  <c r="I30" i="82"/>
  <c r="I21" i="82"/>
  <c r="I12" i="83"/>
  <c r="I30" i="83"/>
  <c r="I21" i="83"/>
  <c r="K3" i="75"/>
  <c r="K10" i="75" s="1"/>
  <c r="J4" i="83"/>
  <c r="J4" i="82"/>
  <c r="D38" i="84"/>
  <c r="D42" i="84" s="1"/>
  <c r="D36" i="83"/>
  <c r="D38" i="82"/>
  <c r="E25" i="46"/>
  <c r="C26" i="73"/>
  <c r="C26" i="76" s="1"/>
  <c r="F25" i="83"/>
  <c r="D25" i="83"/>
  <c r="D26" i="83"/>
  <c r="G25" i="73"/>
  <c r="G25" i="76" s="1"/>
  <c r="E25" i="83"/>
  <c r="C25" i="83"/>
  <c r="G13" i="59"/>
  <c r="F13" i="65"/>
  <c r="F17" i="65" s="1"/>
  <c r="E13" i="65"/>
  <c r="E17" i="65" s="1"/>
  <c r="FU34" i="74"/>
  <c r="HW19" i="30"/>
  <c r="FU6" i="74"/>
  <c r="FU28" i="74"/>
  <c r="Q10" i="32"/>
  <c r="HX7" i="30" s="1"/>
  <c r="FU5" i="74"/>
  <c r="FU29" i="74"/>
  <c r="FU17" i="74"/>
  <c r="P15" i="32"/>
  <c r="FU30" i="74"/>
  <c r="FU18" i="74"/>
  <c r="HW20" i="30"/>
  <c r="AY7" i="70"/>
  <c r="P18" i="70"/>
  <c r="P19" i="70" s="1"/>
  <c r="P20" i="70" s="1"/>
  <c r="FU35" i="74"/>
  <c r="FU16" i="74"/>
  <c r="FT43" i="74"/>
  <c r="FT31" i="74"/>
  <c r="FU42" i="74"/>
  <c r="AY4" i="74"/>
  <c r="DH4" i="74" s="1"/>
  <c r="AX31" i="74"/>
  <c r="AZ5" i="70"/>
  <c r="AZ4" i="64"/>
  <c r="BK4" i="64" s="1"/>
  <c r="Q13" i="32"/>
  <c r="AY28" i="74"/>
  <c r="AZ6" i="64"/>
  <c r="BK6" i="64" s="1"/>
  <c r="AZ12" i="74"/>
  <c r="AY18" i="74"/>
  <c r="AZ4" i="70"/>
  <c r="J9" i="71" s="1"/>
  <c r="AZ7" i="64"/>
  <c r="BK7" i="64" s="1"/>
  <c r="AY17" i="74"/>
  <c r="DH17" i="74" s="1"/>
  <c r="AY16" i="74"/>
  <c r="AY29" i="74"/>
  <c r="FI29" i="74" s="1"/>
  <c r="AY5" i="74"/>
  <c r="DH5" i="74" s="1"/>
  <c r="ER29" i="30"/>
  <c r="Q11" i="32"/>
  <c r="AZ5" i="64"/>
  <c r="BK5" i="64" s="1"/>
  <c r="Q12" i="32"/>
  <c r="AY6" i="74"/>
  <c r="DH6" i="74" s="1"/>
  <c r="HV15" i="30"/>
  <c r="HV29" i="30"/>
  <c r="FT25" i="74"/>
  <c r="FT13" i="74"/>
  <c r="AY8" i="64"/>
  <c r="AX43" i="74"/>
  <c r="I19" i="65"/>
  <c r="AX13" i="74"/>
  <c r="BG18" i="30"/>
  <c r="FS45" i="74"/>
  <c r="AX25" i="74"/>
  <c r="P16" i="32"/>
  <c r="BI15" i="30"/>
  <c r="AX25" i="64"/>
  <c r="AX33" i="64" s="1"/>
  <c r="FH30" i="74"/>
  <c r="FH31" i="74" s="1"/>
  <c r="ES15" i="30"/>
  <c r="EB15" i="30"/>
  <c r="EB29" i="30"/>
  <c r="BI29" i="30"/>
  <c r="FK20" i="30"/>
  <c r="J3" i="61"/>
  <c r="I29" i="61"/>
  <c r="I10" i="61"/>
  <c r="I36" i="61"/>
  <c r="I18" i="61"/>
  <c r="I28" i="59"/>
  <c r="I26" i="68"/>
  <c r="AW45" i="74"/>
  <c r="I12" i="46"/>
  <c r="I21" i="73"/>
  <c r="I30" i="73"/>
  <c r="I21" i="46"/>
  <c r="J10" i="71"/>
  <c r="FJ29" i="30"/>
  <c r="FJ31" i="30" s="1"/>
  <c r="FI29" i="30"/>
  <c r="FI31" i="30" s="1"/>
  <c r="DZ18" i="30"/>
  <c r="DK18" i="30" s="1"/>
  <c r="EQ18" i="30"/>
  <c r="ES4" i="30"/>
  <c r="EB4" i="30"/>
  <c r="DM4" i="30" s="1"/>
  <c r="BW4" i="30"/>
  <c r="CY4" i="30" s="1"/>
  <c r="HW4" i="30"/>
  <c r="ET19" i="30"/>
  <c r="S22" i="64"/>
  <c r="O21" i="70"/>
  <c r="O22" i="70" s="1"/>
  <c r="G7" i="71" s="1"/>
  <c r="DX33" i="30"/>
  <c r="EO33" i="30"/>
  <c r="E36" i="46"/>
  <c r="F36" i="46"/>
  <c r="D36" i="76"/>
  <c r="BJ8" i="64"/>
  <c r="I25" i="64"/>
  <c r="I26" i="64" s="1"/>
  <c r="K19" i="64"/>
  <c r="K21" i="64" s="1"/>
  <c r="K24" i="64" s="1"/>
  <c r="K25" i="64" s="1"/>
  <c r="K26" i="64" s="1"/>
  <c r="K29" i="64" s="1"/>
  <c r="K30" i="64" s="1"/>
  <c r="K31" i="64" s="1"/>
  <c r="K32" i="64" s="1"/>
  <c r="H25" i="64"/>
  <c r="H26" i="64" s="1"/>
  <c r="H29" i="64" s="1"/>
  <c r="H30" i="64" s="1"/>
  <c r="H31" i="64" s="1"/>
  <c r="H32" i="64" s="1"/>
  <c r="L11" i="68"/>
  <c r="DY33" i="30"/>
  <c r="EP33" i="30"/>
  <c r="BH18" i="30"/>
  <c r="CJ18" i="30" s="1"/>
  <c r="BF33" i="30"/>
  <c r="K21" i="70"/>
  <c r="K22" i="70" s="1"/>
  <c r="K23" i="70" s="1"/>
  <c r="J25" i="64"/>
  <c r="J26" i="64" s="1"/>
  <c r="J29" i="64" s="1"/>
  <c r="L23" i="70"/>
  <c r="D4" i="71" s="1"/>
  <c r="D6" i="71" s="1"/>
  <c r="D8" i="71" s="1"/>
  <c r="D16" i="71" s="1"/>
  <c r="D18" i="71" s="1"/>
  <c r="N23" i="70"/>
  <c r="F4" i="71" s="1"/>
  <c r="F6" i="71" s="1"/>
  <c r="F8" i="71" s="1"/>
  <c r="F16" i="71" s="1"/>
  <c r="F18" i="71" s="1"/>
  <c r="R9" i="70"/>
  <c r="AZ9" i="70" s="1"/>
  <c r="S3" i="70"/>
  <c r="AZ3" i="70"/>
  <c r="BK3" i="70" s="1"/>
  <c r="M23" i="70"/>
  <c r="E4" i="71" s="1"/>
  <c r="E6" i="71" s="1"/>
  <c r="E8" i="71" s="1"/>
  <c r="E16" i="71" s="1"/>
  <c r="E18" i="71" s="1"/>
  <c r="I36" i="59" l="1"/>
  <c r="BU18" i="30"/>
  <c r="CW18" i="30" s="1"/>
  <c r="CI18" i="30"/>
  <c r="J19" i="65"/>
  <c r="BI31" i="30"/>
  <c r="HX5" i="30"/>
  <c r="HX6" i="30"/>
  <c r="HX14" i="30"/>
  <c r="HV31" i="30"/>
  <c r="G37" i="73"/>
  <c r="G37" i="76" s="1"/>
  <c r="ER31" i="30"/>
  <c r="EB31" i="30"/>
  <c r="CS25" i="74"/>
  <c r="EC15" i="30"/>
  <c r="FV12" i="74"/>
  <c r="ET15" i="30"/>
  <c r="ED6" i="30"/>
  <c r="EU6" i="30" s="1"/>
  <c r="CT19" i="74"/>
  <c r="CT17" i="74"/>
  <c r="CT16" i="74"/>
  <c r="EU5" i="30"/>
  <c r="CT6" i="74"/>
  <c r="I33" i="84"/>
  <c r="N33" i="84" s="1"/>
  <c r="I33" i="83"/>
  <c r="N33" i="83" s="1"/>
  <c r="M33" i="82"/>
  <c r="CT5" i="74"/>
  <c r="BK20" i="30"/>
  <c r="EE20" i="30" s="1"/>
  <c r="BK28" i="30"/>
  <c r="BK19" i="30"/>
  <c r="EE19" i="30" s="1"/>
  <c r="AZ36" i="74"/>
  <c r="CU36" i="74" s="1"/>
  <c r="DI36" i="74" s="1"/>
  <c r="AZ40" i="74"/>
  <c r="CU40" i="74" s="1"/>
  <c r="DI40" i="74" s="1"/>
  <c r="AZ42" i="74"/>
  <c r="CU42" i="74" s="1"/>
  <c r="DI42" i="74" s="1"/>
  <c r="AZ35" i="74"/>
  <c r="CU35" i="74" s="1"/>
  <c r="DI35" i="74" s="1"/>
  <c r="AZ37" i="74"/>
  <c r="CU37" i="74" s="1"/>
  <c r="DI37" i="74" s="1"/>
  <c r="AZ34" i="74"/>
  <c r="AZ38" i="74"/>
  <c r="CU38" i="74" s="1"/>
  <c r="DI38" i="74" s="1"/>
  <c r="AZ39" i="74"/>
  <c r="CU39" i="74" s="1"/>
  <c r="AZ41" i="74"/>
  <c r="CU41" i="74" s="1"/>
  <c r="O75" i="74"/>
  <c r="H12" i="69"/>
  <c r="E14" i="69"/>
  <c r="D42" i="82"/>
  <c r="D5" i="82"/>
  <c r="E42" i="82"/>
  <c r="E5" i="82"/>
  <c r="F42" i="82"/>
  <c r="F5" i="82"/>
  <c r="D38" i="83"/>
  <c r="D42" i="83" s="1"/>
  <c r="E26" i="83"/>
  <c r="G14" i="69"/>
  <c r="I36" i="82"/>
  <c r="I36" i="84" s="1"/>
  <c r="I32" i="82"/>
  <c r="H32" i="84"/>
  <c r="H32" i="83"/>
  <c r="DF74" i="74"/>
  <c r="H26" i="82" s="1"/>
  <c r="H26" i="84" s="1"/>
  <c r="G37" i="83"/>
  <c r="Q15" i="32"/>
  <c r="FV40" i="74"/>
  <c r="FV37" i="74"/>
  <c r="FV20" i="74"/>
  <c r="FV41" i="74"/>
  <c r="FV38" i="74"/>
  <c r="FV22" i="74"/>
  <c r="FV23" i="74"/>
  <c r="FV10" i="74"/>
  <c r="FV9" i="74"/>
  <c r="FV36" i="74"/>
  <c r="FV39" i="74"/>
  <c r="FV21" i="74"/>
  <c r="FV19" i="74"/>
  <c r="FV8" i="74"/>
  <c r="FV11" i="74"/>
  <c r="FV7" i="74"/>
  <c r="DF43" i="74"/>
  <c r="DF45" i="74" s="1"/>
  <c r="DF75" i="74" s="1"/>
  <c r="H37" i="82" s="1"/>
  <c r="H37" i="84" s="1"/>
  <c r="AZ19" i="74"/>
  <c r="DI19" i="74" s="1"/>
  <c r="AZ9" i="74"/>
  <c r="AZ21" i="74"/>
  <c r="AZ23" i="74"/>
  <c r="AZ11" i="74"/>
  <c r="AZ7" i="74"/>
  <c r="AZ20" i="74"/>
  <c r="AZ10" i="74"/>
  <c r="AZ22" i="74"/>
  <c r="AZ8" i="74"/>
  <c r="CT37" i="74"/>
  <c r="DG36" i="74"/>
  <c r="DG74" i="74" s="1"/>
  <c r="CT40" i="74"/>
  <c r="CT38" i="74"/>
  <c r="F26" i="84"/>
  <c r="DH25" i="74"/>
  <c r="DG25" i="74"/>
  <c r="C37" i="83"/>
  <c r="DS13" i="74"/>
  <c r="DS45" i="74" s="1"/>
  <c r="FV4" i="74"/>
  <c r="CS84" i="74"/>
  <c r="CS87" i="74"/>
  <c r="DG13" i="74"/>
  <c r="CT4" i="74"/>
  <c r="I36" i="73"/>
  <c r="EC56" i="30"/>
  <c r="CS13" i="74"/>
  <c r="CR45" i="74"/>
  <c r="CR74" i="74" s="1"/>
  <c r="P74" i="74" s="1"/>
  <c r="H33" i="46"/>
  <c r="D13" i="59"/>
  <c r="D16" i="59" s="1"/>
  <c r="D13" i="65"/>
  <c r="D17" i="65" s="1"/>
  <c r="BL5" i="70"/>
  <c r="HX28" i="30"/>
  <c r="J21" i="46"/>
  <c r="J36" i="97"/>
  <c r="K3" i="97"/>
  <c r="J10" i="97"/>
  <c r="J18" i="97"/>
  <c r="J29" i="97"/>
  <c r="J10" i="102"/>
  <c r="K3" i="102"/>
  <c r="J18" i="102"/>
  <c r="J36" i="102"/>
  <c r="J29" i="102"/>
  <c r="J29" i="96"/>
  <c r="J36" i="96"/>
  <c r="K3" i="96"/>
  <c r="J10" i="96"/>
  <c r="J18" i="96"/>
  <c r="K3" i="94"/>
  <c r="J18" i="94"/>
  <c r="J36" i="94"/>
  <c r="J10" i="94"/>
  <c r="J29" i="94"/>
  <c r="J10" i="98"/>
  <c r="J18" i="98"/>
  <c r="J29" i="98"/>
  <c r="J36" i="98"/>
  <c r="K3" i="98"/>
  <c r="J18" i="103"/>
  <c r="J29" i="103"/>
  <c r="J36" i="103"/>
  <c r="K3" i="103"/>
  <c r="J10" i="103"/>
  <c r="J18" i="100"/>
  <c r="J36" i="100"/>
  <c r="J29" i="100"/>
  <c r="J10" i="100"/>
  <c r="K3" i="100"/>
  <c r="J29" i="93"/>
  <c r="J36" i="93"/>
  <c r="J18" i="93"/>
  <c r="K3" i="93"/>
  <c r="J10" i="93"/>
  <c r="J18" i="95"/>
  <c r="J29" i="95"/>
  <c r="J36" i="95"/>
  <c r="K3" i="95"/>
  <c r="J10" i="95"/>
  <c r="J18" i="99"/>
  <c r="J29" i="99"/>
  <c r="J36" i="99"/>
  <c r="K3" i="99"/>
  <c r="J10" i="99"/>
  <c r="J36" i="101"/>
  <c r="J29" i="101"/>
  <c r="J10" i="101"/>
  <c r="J18" i="101"/>
  <c r="K3" i="101"/>
  <c r="I32" i="73"/>
  <c r="I32" i="76" s="1"/>
  <c r="I33" i="73"/>
  <c r="ED59" i="30"/>
  <c r="H32" i="76"/>
  <c r="H32" i="46"/>
  <c r="AY19" i="70"/>
  <c r="AY21" i="70" s="1"/>
  <c r="BK7" i="70"/>
  <c r="J11" i="71" s="1"/>
  <c r="I9" i="63" s="1"/>
  <c r="I17" i="63" s="1"/>
  <c r="BA6" i="70"/>
  <c r="BL6" i="70"/>
  <c r="BL4" i="70"/>
  <c r="J12" i="46"/>
  <c r="E16" i="59"/>
  <c r="H13" i="65"/>
  <c r="H17" i="65" s="1"/>
  <c r="F37" i="76"/>
  <c r="F38" i="76" s="1"/>
  <c r="F42" i="76" s="1"/>
  <c r="F37" i="46"/>
  <c r="F38" i="46" s="1"/>
  <c r="F42" i="46" s="1"/>
  <c r="J16" i="68"/>
  <c r="J15" i="69" s="1"/>
  <c r="J18" i="65"/>
  <c r="J17" i="59"/>
  <c r="J21" i="85"/>
  <c r="J12" i="85"/>
  <c r="J30" i="85"/>
  <c r="J12" i="76"/>
  <c r="J21" i="76"/>
  <c r="J30" i="76"/>
  <c r="J30" i="87"/>
  <c r="J21" i="87"/>
  <c r="J12" i="87"/>
  <c r="J12" i="79"/>
  <c r="J30" i="79"/>
  <c r="J21" i="79"/>
  <c r="J21" i="89"/>
  <c r="J12" i="89"/>
  <c r="J30" i="89"/>
  <c r="J21" i="77"/>
  <c r="J30" i="77"/>
  <c r="J12" i="77"/>
  <c r="K4" i="83"/>
  <c r="K12" i="83" s="1"/>
  <c r="K4" i="89"/>
  <c r="K4" i="87"/>
  <c r="K4" i="85"/>
  <c r="K4" i="78"/>
  <c r="K4" i="76"/>
  <c r="K4" i="79"/>
  <c r="K4" i="77"/>
  <c r="K4" i="90"/>
  <c r="K4" i="88"/>
  <c r="K4" i="86"/>
  <c r="K4" i="84"/>
  <c r="K4" i="91"/>
  <c r="J21" i="91"/>
  <c r="J12" i="91"/>
  <c r="J30" i="91"/>
  <c r="J21" i="86"/>
  <c r="J30" i="86"/>
  <c r="J12" i="86"/>
  <c r="J21" i="90"/>
  <c r="J30" i="90"/>
  <c r="J12" i="90"/>
  <c r="J30" i="78"/>
  <c r="J12" i="78"/>
  <c r="J21" i="78"/>
  <c r="J12" i="84"/>
  <c r="J21" i="84"/>
  <c r="J30" i="84"/>
  <c r="J21" i="88"/>
  <c r="J12" i="88"/>
  <c r="J30" i="88"/>
  <c r="S7" i="32"/>
  <c r="Q34" i="32"/>
  <c r="FV24" i="74"/>
  <c r="AZ24" i="74"/>
  <c r="CU24" i="74" s="1"/>
  <c r="HX19" i="30"/>
  <c r="J8" i="63"/>
  <c r="C23" i="61"/>
  <c r="C23" i="94" s="1"/>
  <c r="L3" i="75"/>
  <c r="L10" i="75" s="1"/>
  <c r="K4" i="46"/>
  <c r="K30" i="46" s="1"/>
  <c r="L3" i="69"/>
  <c r="L10" i="69" s="1"/>
  <c r="K4" i="73"/>
  <c r="K30" i="73" s="1"/>
  <c r="J21" i="73"/>
  <c r="J12" i="73"/>
  <c r="L4" i="59"/>
  <c r="L11" i="59" s="1"/>
  <c r="L4" i="65"/>
  <c r="L11" i="65" s="1"/>
  <c r="L7" i="66"/>
  <c r="K4" i="82"/>
  <c r="K12" i="82" s="1"/>
  <c r="FV34" i="74"/>
  <c r="H13" i="59"/>
  <c r="H16" i="59" s="1"/>
  <c r="G22" i="61"/>
  <c r="G22" i="94" s="1"/>
  <c r="J30" i="83"/>
  <c r="J21" i="83"/>
  <c r="J12" i="83"/>
  <c r="G25" i="46"/>
  <c r="C26" i="46"/>
  <c r="G16" i="59"/>
  <c r="J30" i="82"/>
  <c r="J21" i="82"/>
  <c r="J12" i="82"/>
  <c r="H25" i="83"/>
  <c r="G36" i="76"/>
  <c r="G25" i="83"/>
  <c r="C26" i="83"/>
  <c r="G26" i="73"/>
  <c r="G26" i="76" s="1"/>
  <c r="I25" i="83"/>
  <c r="C36" i="83"/>
  <c r="C38" i="82"/>
  <c r="BA7" i="64"/>
  <c r="BL7" i="64" s="1"/>
  <c r="FV5" i="74"/>
  <c r="FU31" i="74"/>
  <c r="Q18" i="70"/>
  <c r="Q19" i="70" s="1"/>
  <c r="Q20" i="70" s="1"/>
  <c r="FU13" i="74"/>
  <c r="FV16" i="74"/>
  <c r="FV29" i="74"/>
  <c r="FV6" i="74"/>
  <c r="FV35" i="74"/>
  <c r="FV30" i="74"/>
  <c r="FV17" i="74"/>
  <c r="FV28" i="74"/>
  <c r="FV42" i="74"/>
  <c r="FV18" i="74"/>
  <c r="HX20" i="30"/>
  <c r="AZ16" i="74"/>
  <c r="BA6" i="64"/>
  <c r="BL6" i="64" s="1"/>
  <c r="BJ15" i="30"/>
  <c r="AY31" i="74"/>
  <c r="FU25" i="74"/>
  <c r="R12" i="32"/>
  <c r="FI28" i="74"/>
  <c r="FI31" i="74" s="1"/>
  <c r="FI45" i="74" s="1"/>
  <c r="FU43" i="74"/>
  <c r="HW29" i="30"/>
  <c r="FT45" i="74"/>
  <c r="HW15" i="30"/>
  <c r="BA4" i="70"/>
  <c r="K9" i="71" s="1"/>
  <c r="AZ4" i="74"/>
  <c r="DI4" i="74" s="1"/>
  <c r="AY25" i="74"/>
  <c r="AY43" i="74"/>
  <c r="Q16" i="32"/>
  <c r="BJ29" i="30"/>
  <c r="AZ7" i="70"/>
  <c r="AY13" i="74"/>
  <c r="AZ8" i="64"/>
  <c r="BA12" i="74"/>
  <c r="D12" i="74" s="1"/>
  <c r="AZ18" i="74"/>
  <c r="BA5" i="64"/>
  <c r="BL5" i="64" s="1"/>
  <c r="R10" i="32"/>
  <c r="HY7" i="30" s="1"/>
  <c r="AZ17" i="74"/>
  <c r="DI17" i="74" s="1"/>
  <c r="AZ30" i="74"/>
  <c r="FJ30" i="74" s="1"/>
  <c r="CT42" i="74"/>
  <c r="AZ28" i="74"/>
  <c r="AZ29" i="74"/>
  <c r="FJ29" i="74" s="1"/>
  <c r="R13" i="32"/>
  <c r="L19" i="64"/>
  <c r="L21" i="64" s="1"/>
  <c r="L24" i="64" s="1"/>
  <c r="L25" i="64" s="1"/>
  <c r="L26" i="64" s="1"/>
  <c r="L29" i="64" s="1"/>
  <c r="L30" i="64" s="1"/>
  <c r="L31" i="64" s="1"/>
  <c r="L32" i="64" s="1"/>
  <c r="AZ6" i="74"/>
  <c r="DI6" i="74" s="1"/>
  <c r="BA5" i="70"/>
  <c r="BA4" i="64"/>
  <c r="BL4" i="64" s="1"/>
  <c r="K28" i="59"/>
  <c r="R11" i="32"/>
  <c r="AZ5" i="74"/>
  <c r="DI5" i="74" s="1"/>
  <c r="HU18" i="30"/>
  <c r="AX45" i="74"/>
  <c r="J28" i="59"/>
  <c r="J18" i="59"/>
  <c r="J10" i="66" s="1"/>
  <c r="J26" i="68"/>
  <c r="EC29" i="30"/>
  <c r="ES29" i="30"/>
  <c r="ES31" i="30" s="1"/>
  <c r="K3" i="61"/>
  <c r="J36" i="61"/>
  <c r="J18" i="61"/>
  <c r="J29" i="61"/>
  <c r="J10" i="61"/>
  <c r="FH45" i="74"/>
  <c r="H25" i="73"/>
  <c r="H25" i="76" s="1"/>
  <c r="EU19" i="30"/>
  <c r="FK19" i="30"/>
  <c r="I25" i="73"/>
  <c r="I25" i="76" s="1"/>
  <c r="EA18" i="30"/>
  <c r="DL18" i="30" s="1"/>
  <c r="ER18" i="30"/>
  <c r="EC4" i="30"/>
  <c r="DN4" i="30" s="1"/>
  <c r="ET4" i="30"/>
  <c r="BV18" i="30"/>
  <c r="CX18" i="30" s="1"/>
  <c r="HV18" i="30"/>
  <c r="BX4" i="30"/>
  <c r="CZ4" i="30" s="1"/>
  <c r="ED4" i="30" s="1"/>
  <c r="DO4" i="30" s="1"/>
  <c r="HX4" i="30"/>
  <c r="AY25" i="64"/>
  <c r="AY33" i="64" s="1"/>
  <c r="O23" i="70"/>
  <c r="G4" i="71" s="1"/>
  <c r="G6" i="71" s="1"/>
  <c r="G8" i="71" s="1"/>
  <c r="G16" i="71" s="1"/>
  <c r="G18" i="71" s="1"/>
  <c r="D14" i="69"/>
  <c r="D36" i="46"/>
  <c r="BK8" i="64"/>
  <c r="I29" i="64"/>
  <c r="I30" i="64" s="1"/>
  <c r="I31" i="64" s="1"/>
  <c r="I32" i="64" s="1"/>
  <c r="EQ33" i="30"/>
  <c r="DZ33" i="30"/>
  <c r="BG33" i="30"/>
  <c r="M11" i="68"/>
  <c r="BI18" i="30"/>
  <c r="CK18" i="30" s="1"/>
  <c r="P21" i="70"/>
  <c r="P22" i="70" s="1"/>
  <c r="H7" i="71" s="1"/>
  <c r="ED29" i="30"/>
  <c r="J30" i="64"/>
  <c r="J31" i="64" s="1"/>
  <c r="J32" i="64" s="1"/>
  <c r="H15" i="68"/>
  <c r="H11" i="75" s="1"/>
  <c r="I15" i="71"/>
  <c r="C4" i="71"/>
  <c r="C7" i="71"/>
  <c r="S9" i="70"/>
  <c r="BA9" i="70" s="1"/>
  <c r="BA3" i="70"/>
  <c r="BL3" i="70" s="1"/>
  <c r="T3" i="70"/>
  <c r="ED56" i="30" l="1"/>
  <c r="CS45" i="74"/>
  <c r="CS74" i="74" s="1"/>
  <c r="Q74" i="74" s="1"/>
  <c r="J12" i="69" s="1"/>
  <c r="J14" i="69" s="1"/>
  <c r="G37" i="46"/>
  <c r="K18" i="59"/>
  <c r="K36" i="59" s="1"/>
  <c r="BJ31" i="30"/>
  <c r="HY14" i="30"/>
  <c r="HY5" i="30"/>
  <c r="HY6" i="30"/>
  <c r="HW31" i="30"/>
  <c r="EC31" i="30"/>
  <c r="CT25" i="74"/>
  <c r="ED15" i="30"/>
  <c r="ED31" i="30" s="1"/>
  <c r="FW12" i="74"/>
  <c r="EU15" i="30"/>
  <c r="EE6" i="30"/>
  <c r="EV6" i="30" s="1"/>
  <c r="CU19" i="74"/>
  <c r="CU17" i="74"/>
  <c r="CU16" i="74"/>
  <c r="EV5" i="30"/>
  <c r="CU6" i="74"/>
  <c r="CU89" i="74" s="1"/>
  <c r="CU5" i="74"/>
  <c r="BL20" i="30"/>
  <c r="EF20" i="30" s="1"/>
  <c r="BL28" i="30"/>
  <c r="EF28" i="30" s="1"/>
  <c r="BA36" i="74"/>
  <c r="BL19" i="30"/>
  <c r="EF19" i="30" s="1"/>
  <c r="BA39" i="74"/>
  <c r="BA41" i="74"/>
  <c r="BA42" i="74"/>
  <c r="D42" i="74" s="1"/>
  <c r="BA38" i="74"/>
  <c r="BA37" i="74"/>
  <c r="CV37" i="74" s="1"/>
  <c r="DJ37" i="74" s="1"/>
  <c r="BA40" i="74"/>
  <c r="BA34" i="74"/>
  <c r="CV34" i="74" s="1"/>
  <c r="DJ34" i="74" s="1"/>
  <c r="BA35" i="74"/>
  <c r="CV35" i="74" s="1"/>
  <c r="C42" i="82"/>
  <c r="C5" i="82"/>
  <c r="H37" i="83"/>
  <c r="CT87" i="74"/>
  <c r="CT90" i="74"/>
  <c r="I32" i="84"/>
  <c r="I32" i="83"/>
  <c r="J36" i="82"/>
  <c r="J36" i="84" s="1"/>
  <c r="J32" i="82"/>
  <c r="DI41" i="74"/>
  <c r="BA23" i="74"/>
  <c r="D23" i="74" s="1"/>
  <c r="BA7" i="74"/>
  <c r="D7" i="74" s="1"/>
  <c r="BA11" i="74"/>
  <c r="D11" i="74" s="1"/>
  <c r="BA10" i="74"/>
  <c r="D10" i="74" s="1"/>
  <c r="BA9" i="74"/>
  <c r="D9" i="74" s="1"/>
  <c r="BA19" i="74"/>
  <c r="DJ19" i="74" s="1"/>
  <c r="BA22" i="74"/>
  <c r="D22" i="74" s="1"/>
  <c r="BA8" i="74"/>
  <c r="D8" i="74" s="1"/>
  <c r="BA21" i="74"/>
  <c r="D21" i="74" s="1"/>
  <c r="BA20" i="74"/>
  <c r="D20" i="74" s="1"/>
  <c r="DI39" i="74"/>
  <c r="DH38" i="74"/>
  <c r="DH37" i="74"/>
  <c r="FW19" i="74"/>
  <c r="FW10" i="74"/>
  <c r="FW41" i="74"/>
  <c r="FW38" i="74"/>
  <c r="FW23" i="74"/>
  <c r="FW11" i="74"/>
  <c r="FW9" i="74"/>
  <c r="FW36" i="74"/>
  <c r="FW22" i="74"/>
  <c r="FW39" i="74"/>
  <c r="FW8" i="74"/>
  <c r="FW7" i="74"/>
  <c r="FW40" i="74"/>
  <c r="FW21" i="74"/>
  <c r="FW37" i="74"/>
  <c r="FW20" i="74"/>
  <c r="DG43" i="74"/>
  <c r="DG45" i="74" s="1"/>
  <c r="DG75" i="74" s="1"/>
  <c r="I37" i="82" s="1"/>
  <c r="I37" i="84" s="1"/>
  <c r="DH40" i="74"/>
  <c r="I26" i="82"/>
  <c r="I26" i="84" s="1"/>
  <c r="CT43" i="74"/>
  <c r="DH42" i="74"/>
  <c r="FW4" i="74"/>
  <c r="DU4" i="74"/>
  <c r="DU13" i="74" s="1"/>
  <c r="CT84" i="74"/>
  <c r="CU4" i="74"/>
  <c r="J36" i="73"/>
  <c r="ED58" i="30"/>
  <c r="EE58" i="30"/>
  <c r="R34" i="32"/>
  <c r="T7" i="32"/>
  <c r="DH13" i="74"/>
  <c r="CT13" i="74"/>
  <c r="I13" i="68"/>
  <c r="I15" i="68" s="1"/>
  <c r="I11" i="75" s="1"/>
  <c r="I12" i="69"/>
  <c r="I14" i="69" s="1"/>
  <c r="P75" i="74"/>
  <c r="HY28" i="30"/>
  <c r="EE28" i="30"/>
  <c r="EE29" i="30" s="1"/>
  <c r="K29" i="95"/>
  <c r="K18" i="95"/>
  <c r="L3" i="95"/>
  <c r="K36" i="95"/>
  <c r="K10" i="95"/>
  <c r="K29" i="94"/>
  <c r="K36" i="94"/>
  <c r="K18" i="94"/>
  <c r="L3" i="94"/>
  <c r="K10" i="94"/>
  <c r="K18" i="101"/>
  <c r="K36" i="101"/>
  <c r="K29" i="101"/>
  <c r="K10" i="101"/>
  <c r="L3" i="101"/>
  <c r="L3" i="93"/>
  <c r="K18" i="93"/>
  <c r="K36" i="93"/>
  <c r="K29" i="93"/>
  <c r="K10" i="93"/>
  <c r="L3" i="100"/>
  <c r="K29" i="100"/>
  <c r="K18" i="100"/>
  <c r="K10" i="100"/>
  <c r="K36" i="100"/>
  <c r="L3" i="102"/>
  <c r="K18" i="102"/>
  <c r="K36" i="102"/>
  <c r="K10" i="102"/>
  <c r="K29" i="102"/>
  <c r="K18" i="97"/>
  <c r="L3" i="97"/>
  <c r="K10" i="97"/>
  <c r="K36" i="97"/>
  <c r="K29" i="97"/>
  <c r="L3" i="99"/>
  <c r="K10" i="99"/>
  <c r="K29" i="99"/>
  <c r="K36" i="99"/>
  <c r="K18" i="99"/>
  <c r="K10" i="103"/>
  <c r="L3" i="103"/>
  <c r="K36" i="103"/>
  <c r="K29" i="103"/>
  <c r="K18" i="103"/>
  <c r="K29" i="98"/>
  <c r="K10" i="98"/>
  <c r="L3" i="98"/>
  <c r="K36" i="98"/>
  <c r="K18" i="98"/>
  <c r="K36" i="96"/>
  <c r="L3" i="96"/>
  <c r="K18" i="96"/>
  <c r="K10" i="96"/>
  <c r="K29" i="96"/>
  <c r="I32" i="46"/>
  <c r="BM5" i="70"/>
  <c r="BN5" i="70" s="1"/>
  <c r="J32" i="73"/>
  <c r="J32" i="76" s="1"/>
  <c r="J33" i="73"/>
  <c r="I33" i="76"/>
  <c r="I33" i="46"/>
  <c r="J15" i="71"/>
  <c r="AZ19" i="70"/>
  <c r="AZ21" i="70" s="1"/>
  <c r="N7" i="66"/>
  <c r="N4" i="65"/>
  <c r="N11" i="65" s="1"/>
  <c r="N4" i="59"/>
  <c r="N11" i="59" s="1"/>
  <c r="BM4" i="30"/>
  <c r="CO4" i="30" s="1"/>
  <c r="M4" i="90"/>
  <c r="M4" i="84"/>
  <c r="EE59" i="30"/>
  <c r="BL7" i="70"/>
  <c r="K11" i="71" s="1"/>
  <c r="BB6" i="70"/>
  <c r="BC6" i="70" s="1"/>
  <c r="BM6" i="70"/>
  <c r="BM4" i="70"/>
  <c r="BN4" i="70" s="1"/>
  <c r="K10" i="71"/>
  <c r="K16" i="68"/>
  <c r="K15" i="69" s="1"/>
  <c r="K17" i="59"/>
  <c r="K18" i="65"/>
  <c r="K21" i="83"/>
  <c r="K30" i="83"/>
  <c r="K30" i="88"/>
  <c r="K12" i="88"/>
  <c r="K21" i="88"/>
  <c r="K30" i="89"/>
  <c r="K21" i="89"/>
  <c r="K12" i="89"/>
  <c r="L4" i="83"/>
  <c r="L21" i="83" s="1"/>
  <c r="L4" i="91"/>
  <c r="L4" i="86"/>
  <c r="L4" i="77"/>
  <c r="L4" i="89"/>
  <c r="L4" i="87"/>
  <c r="L4" i="85"/>
  <c r="L4" i="78"/>
  <c r="L4" i="76"/>
  <c r="L4" i="90"/>
  <c r="L4" i="88"/>
  <c r="L4" i="79"/>
  <c r="L4" i="84"/>
  <c r="K30" i="91"/>
  <c r="K21" i="91"/>
  <c r="K12" i="91"/>
  <c r="K30" i="90"/>
  <c r="K21" i="90"/>
  <c r="K12" i="90"/>
  <c r="K30" i="78"/>
  <c r="K12" i="78"/>
  <c r="K21" i="78"/>
  <c r="K30" i="76"/>
  <c r="K12" i="76"/>
  <c r="K21" i="76"/>
  <c r="K12" i="84"/>
  <c r="K21" i="84"/>
  <c r="K30" i="84"/>
  <c r="K21" i="77"/>
  <c r="K12" i="77"/>
  <c r="K30" i="77"/>
  <c r="K30" i="85"/>
  <c r="K21" i="85"/>
  <c r="K12" i="85"/>
  <c r="K30" i="86"/>
  <c r="K21" i="86"/>
  <c r="K12" i="86"/>
  <c r="K21" i="79"/>
  <c r="K30" i="79"/>
  <c r="K12" i="79"/>
  <c r="K21" i="87"/>
  <c r="K12" i="87"/>
  <c r="K30" i="87"/>
  <c r="K21" i="46"/>
  <c r="FW24" i="74"/>
  <c r="S11" i="32"/>
  <c r="BA24" i="74"/>
  <c r="M3" i="69"/>
  <c r="M10" i="69" s="1"/>
  <c r="M4" i="65"/>
  <c r="M11" i="65" s="1"/>
  <c r="G38" i="76"/>
  <c r="G42" i="76" s="1"/>
  <c r="BL4" i="30"/>
  <c r="CN4" i="30" s="1"/>
  <c r="M7" i="66"/>
  <c r="M4" i="59"/>
  <c r="M11" i="59" s="1"/>
  <c r="L4" i="73"/>
  <c r="L30" i="73" s="1"/>
  <c r="M3" i="75"/>
  <c r="M10" i="75" s="1"/>
  <c r="L4" i="82"/>
  <c r="L21" i="82" s="1"/>
  <c r="K8" i="63"/>
  <c r="L4" i="46"/>
  <c r="L12" i="46" s="1"/>
  <c r="K12" i="46"/>
  <c r="K21" i="73"/>
  <c r="K12" i="73"/>
  <c r="BK4" i="30"/>
  <c r="K30" i="82"/>
  <c r="K21" i="82"/>
  <c r="G23" i="61"/>
  <c r="G23" i="94" s="1"/>
  <c r="G38" i="73"/>
  <c r="G42" i="73" s="1"/>
  <c r="G36" i="46"/>
  <c r="G38" i="46" s="1"/>
  <c r="G42" i="46" s="1"/>
  <c r="G26" i="46"/>
  <c r="H26" i="73"/>
  <c r="H26" i="76" s="1"/>
  <c r="C38" i="84"/>
  <c r="C42" i="84" s="1"/>
  <c r="G38" i="84"/>
  <c r="G42" i="84" s="1"/>
  <c r="G36" i="83"/>
  <c r="G38" i="83" s="1"/>
  <c r="G42" i="83" s="1"/>
  <c r="G38" i="82"/>
  <c r="C38" i="83"/>
  <c r="C42" i="83" s="1"/>
  <c r="G26" i="83"/>
  <c r="K19" i="65"/>
  <c r="FV13" i="74"/>
  <c r="FV25" i="74"/>
  <c r="HX15" i="30"/>
  <c r="FV31" i="74"/>
  <c r="FV43" i="74"/>
  <c r="HX29" i="30"/>
  <c r="FW6" i="74"/>
  <c r="FW17" i="74"/>
  <c r="J36" i="59"/>
  <c r="FW18" i="74"/>
  <c r="AZ43" i="74"/>
  <c r="R18" i="70"/>
  <c r="R19" i="70" s="1"/>
  <c r="R20" i="70" s="1"/>
  <c r="R21" i="70" s="1"/>
  <c r="K26" i="68"/>
  <c r="FU45" i="74"/>
  <c r="AY45" i="74"/>
  <c r="AZ25" i="74"/>
  <c r="BA28" i="74"/>
  <c r="FW16" i="74"/>
  <c r="BA4" i="74"/>
  <c r="DJ4" i="74" s="1"/>
  <c r="R15" i="32"/>
  <c r="S12" i="32"/>
  <c r="FW28" i="74"/>
  <c r="S13" i="32"/>
  <c r="EF6" i="30"/>
  <c r="BA16" i="74"/>
  <c r="AZ25" i="64"/>
  <c r="AZ33" i="64" s="1"/>
  <c r="BA7" i="70"/>
  <c r="FW5" i="74"/>
  <c r="FW29" i="74"/>
  <c r="HY20" i="30"/>
  <c r="AZ13" i="74"/>
  <c r="AZ31" i="74"/>
  <c r="BK15" i="30"/>
  <c r="BB7" i="64"/>
  <c r="BM7" i="64" s="1"/>
  <c r="BN7" i="64" s="1"/>
  <c r="FW34" i="74"/>
  <c r="FW30" i="74"/>
  <c r="BA18" i="74"/>
  <c r="D18" i="74" s="1"/>
  <c r="FW35" i="74"/>
  <c r="FW42" i="74"/>
  <c r="BA5" i="74"/>
  <c r="DJ5" i="74" s="1"/>
  <c r="HY19" i="30"/>
  <c r="BB5" i="70"/>
  <c r="BC5" i="70" s="1"/>
  <c r="R16" i="32"/>
  <c r="FJ28" i="74"/>
  <c r="FJ31" i="74" s="1"/>
  <c r="CU34" i="74"/>
  <c r="BB4" i="70"/>
  <c r="L9" i="71" s="1"/>
  <c r="BB6" i="64"/>
  <c r="BC6" i="64" s="1"/>
  <c r="L28" i="59"/>
  <c r="BA6" i="74"/>
  <c r="DJ6" i="74" s="1"/>
  <c r="BB4" i="64"/>
  <c r="BM4" i="64" s="1"/>
  <c r="R4" i="64" s="1"/>
  <c r="BA17" i="74"/>
  <c r="DJ17" i="74" s="1"/>
  <c r="BA30" i="74"/>
  <c r="FK30" i="74" s="1"/>
  <c r="FL30" i="74" s="1"/>
  <c r="BK29" i="30"/>
  <c r="BB5" i="64"/>
  <c r="BM5" i="64" s="1"/>
  <c r="BN5" i="64" s="1"/>
  <c r="S10" i="32"/>
  <c r="HZ7" i="30" s="1"/>
  <c r="BA8" i="64"/>
  <c r="BA29" i="74"/>
  <c r="FK29" i="74" s="1"/>
  <c r="FL29" i="74" s="1"/>
  <c r="EU29" i="30"/>
  <c r="H37" i="73"/>
  <c r="H37" i="76" s="1"/>
  <c r="ET29" i="30"/>
  <c r="ET31" i="30" s="1"/>
  <c r="FM20" i="30"/>
  <c r="FL20" i="30"/>
  <c r="EV20" i="30"/>
  <c r="L3" i="61"/>
  <c r="M3" i="61" s="1"/>
  <c r="K36" i="61"/>
  <c r="K18" i="61"/>
  <c r="K29" i="61"/>
  <c r="K10" i="61"/>
  <c r="H22" i="61"/>
  <c r="H22" i="94" s="1"/>
  <c r="I25" i="46"/>
  <c r="I22" i="61"/>
  <c r="I22" i="94" s="1"/>
  <c r="EV19" i="30"/>
  <c r="FL19" i="30"/>
  <c r="FK29" i="30"/>
  <c r="FK31" i="30" s="1"/>
  <c r="H25" i="46"/>
  <c r="ES18" i="30"/>
  <c r="EB18" i="30"/>
  <c r="DM18" i="30" s="1"/>
  <c r="EU4" i="30"/>
  <c r="BW18" i="30"/>
  <c r="CY18" i="30" s="1"/>
  <c r="HW18" i="30"/>
  <c r="M19" i="64"/>
  <c r="M21" i="64" s="1"/>
  <c r="M24" i="64" s="1"/>
  <c r="M25" i="64" s="1"/>
  <c r="M26" i="64" s="1"/>
  <c r="M29" i="64" s="1"/>
  <c r="M30" i="64" s="1"/>
  <c r="M31" i="64" s="1"/>
  <c r="M32" i="64" s="1"/>
  <c r="EA33" i="30"/>
  <c r="ER33" i="30"/>
  <c r="BH33" i="30"/>
  <c r="P23" i="70"/>
  <c r="H4" i="71" s="1"/>
  <c r="H6" i="71" s="1"/>
  <c r="H8" i="71" s="1"/>
  <c r="H16" i="71" s="1"/>
  <c r="H18" i="71" s="1"/>
  <c r="Q21" i="70"/>
  <c r="H14" i="69"/>
  <c r="BL8" i="64"/>
  <c r="BB3" i="70"/>
  <c r="BM3" i="70" s="1"/>
  <c r="T9" i="70"/>
  <c r="BB9" i="70" s="1"/>
  <c r="C6" i="71"/>
  <c r="HY4" i="30" l="1"/>
  <c r="CM4" i="30"/>
  <c r="K10" i="66"/>
  <c r="Q75" i="74"/>
  <c r="J13" i="68"/>
  <c r="J15" i="68" s="1"/>
  <c r="J11" i="75" s="1"/>
  <c r="L19" i="65"/>
  <c r="BK31" i="30"/>
  <c r="HZ5" i="30"/>
  <c r="HZ6" i="30"/>
  <c r="HZ14" i="30"/>
  <c r="EU31" i="30"/>
  <c r="HX31" i="30"/>
  <c r="CU25" i="74"/>
  <c r="EE15" i="30"/>
  <c r="EE31" i="30" s="1"/>
  <c r="Q5" i="64"/>
  <c r="FX12" i="74"/>
  <c r="EV15" i="30"/>
  <c r="D19" i="74"/>
  <c r="CV19" i="74"/>
  <c r="CW19" i="74" s="1"/>
  <c r="C19" i="74" s="1"/>
  <c r="DK19" i="74"/>
  <c r="D17" i="74"/>
  <c r="CV17" i="74"/>
  <c r="CW17" i="74" s="1"/>
  <c r="C17" i="74" s="1"/>
  <c r="DK17" i="74"/>
  <c r="D16" i="74"/>
  <c r="CV16" i="74"/>
  <c r="EW5" i="30"/>
  <c r="D6" i="74"/>
  <c r="CV6" i="74"/>
  <c r="CW6" i="74" s="1"/>
  <c r="DK6" i="74"/>
  <c r="C6" i="74" s="1"/>
  <c r="D5" i="74"/>
  <c r="CV5" i="74"/>
  <c r="BM20" i="30"/>
  <c r="EG20" i="30" s="1"/>
  <c r="BM28" i="30"/>
  <c r="BM19" i="30"/>
  <c r="EG19" i="30" s="1"/>
  <c r="T13" i="32"/>
  <c r="D37" i="74"/>
  <c r="CW37" i="74"/>
  <c r="C37" i="74" s="1"/>
  <c r="G42" i="82"/>
  <c r="G5" i="82"/>
  <c r="K36" i="82"/>
  <c r="K32" i="82"/>
  <c r="J32" i="84"/>
  <c r="J32" i="83"/>
  <c r="CU87" i="74"/>
  <c r="CU90" i="74"/>
  <c r="CT45" i="74"/>
  <c r="CT74" i="74" s="1"/>
  <c r="R74" i="74" s="1"/>
  <c r="K13" i="68" s="1"/>
  <c r="DK37" i="74"/>
  <c r="FX41" i="74"/>
  <c r="FX38" i="74"/>
  <c r="FX23" i="74"/>
  <c r="FX10" i="74"/>
  <c r="FX36" i="74"/>
  <c r="FX22" i="74"/>
  <c r="FX39" i="74"/>
  <c r="FX8" i="74"/>
  <c r="FX7" i="74"/>
  <c r="FX9" i="74"/>
  <c r="FX21" i="74"/>
  <c r="FX19" i="74"/>
  <c r="FX40" i="74"/>
  <c r="FX37" i="74"/>
  <c r="FX20" i="74"/>
  <c r="FX11" i="74"/>
  <c r="CV41" i="74"/>
  <c r="D41" i="74"/>
  <c r="DH74" i="74"/>
  <c r="J26" i="82" s="1"/>
  <c r="J26" i="84" s="1"/>
  <c r="CV38" i="74"/>
  <c r="D38" i="74"/>
  <c r="CV36" i="74"/>
  <c r="D36" i="74"/>
  <c r="CV39" i="74"/>
  <c r="D39" i="74"/>
  <c r="CV40" i="74"/>
  <c r="D40" i="74"/>
  <c r="CW35" i="74"/>
  <c r="C35" i="74" s="1"/>
  <c r="DJ35" i="74"/>
  <c r="DK35" i="74" s="1"/>
  <c r="I37" i="83"/>
  <c r="DH43" i="74"/>
  <c r="DH45" i="74" s="1"/>
  <c r="DH75" i="74" s="1"/>
  <c r="J37" i="82" s="1"/>
  <c r="J37" i="84" s="1"/>
  <c r="M37" i="84" s="1"/>
  <c r="D24" i="74"/>
  <c r="CV24" i="74"/>
  <c r="DI25" i="74"/>
  <c r="J26" i="73"/>
  <c r="J26" i="76" s="1"/>
  <c r="J37" i="73"/>
  <c r="J37" i="76" s="1"/>
  <c r="DU74" i="74"/>
  <c r="J25" i="82" s="1"/>
  <c r="J25" i="84" s="1"/>
  <c r="CU13" i="74"/>
  <c r="DV4" i="74"/>
  <c r="DV74" i="74" s="1"/>
  <c r="K25" i="82" s="1"/>
  <c r="K25" i="84" s="1"/>
  <c r="CU84" i="74"/>
  <c r="S16" i="32"/>
  <c r="FX4" i="74"/>
  <c r="D4" i="74"/>
  <c r="CV4" i="74"/>
  <c r="DU45" i="74"/>
  <c r="I37" i="73"/>
  <c r="I37" i="76" s="1"/>
  <c r="EE56" i="30"/>
  <c r="K36" i="73"/>
  <c r="DI13" i="74"/>
  <c r="U7" i="32"/>
  <c r="S34" i="32"/>
  <c r="E5" i="70"/>
  <c r="T11" i="32"/>
  <c r="T16" i="32" s="1"/>
  <c r="EG6" i="30"/>
  <c r="EX6" i="30" s="1"/>
  <c r="T10" i="32"/>
  <c r="IA7" i="30" s="1"/>
  <c r="T12" i="32"/>
  <c r="HZ28" i="30"/>
  <c r="L10" i="96"/>
  <c r="M3" i="96"/>
  <c r="L29" i="96"/>
  <c r="L18" i="96"/>
  <c r="L36" i="96"/>
  <c r="L36" i="98"/>
  <c r="L18" i="98"/>
  <c r="L29" i="98"/>
  <c r="L10" i="98"/>
  <c r="M3" i="98"/>
  <c r="L36" i="99"/>
  <c r="L29" i="99"/>
  <c r="L10" i="99"/>
  <c r="L18" i="99"/>
  <c r="M3" i="99"/>
  <c r="L29" i="97"/>
  <c r="L18" i="97"/>
  <c r="L10" i="97"/>
  <c r="M3" i="97"/>
  <c r="L36" i="97"/>
  <c r="L18" i="93"/>
  <c r="L36" i="93"/>
  <c r="L10" i="93"/>
  <c r="M3" i="93"/>
  <c r="L29" i="93"/>
  <c r="L29" i="101"/>
  <c r="L10" i="101"/>
  <c r="M3" i="101"/>
  <c r="L18" i="101"/>
  <c r="L36" i="101"/>
  <c r="M3" i="95"/>
  <c r="L10" i="95"/>
  <c r="L29" i="95"/>
  <c r="L36" i="95"/>
  <c r="L18" i="95"/>
  <c r="L36" i="103"/>
  <c r="L18" i="103"/>
  <c r="M3" i="103"/>
  <c r="L10" i="103"/>
  <c r="L29" i="103"/>
  <c r="L18" i="102"/>
  <c r="L10" i="102"/>
  <c r="L36" i="102"/>
  <c r="L29" i="102"/>
  <c r="M3" i="102"/>
  <c r="L10" i="100"/>
  <c r="L36" i="100"/>
  <c r="L29" i="100"/>
  <c r="L18" i="100"/>
  <c r="M3" i="100"/>
  <c r="L10" i="94"/>
  <c r="L18" i="94"/>
  <c r="M3" i="94"/>
  <c r="L29" i="94"/>
  <c r="L36" i="94"/>
  <c r="J32" i="46"/>
  <c r="K32" i="73"/>
  <c r="K32" i="46" s="1"/>
  <c r="K33" i="73"/>
  <c r="J33" i="76"/>
  <c r="J33" i="46"/>
  <c r="CA4" i="30"/>
  <c r="DC4" i="30" s="1"/>
  <c r="EG4" i="30" s="1"/>
  <c r="DR4" i="30" s="1"/>
  <c r="IA4" i="30"/>
  <c r="FQ20" i="30"/>
  <c r="M36" i="61"/>
  <c r="M10" i="61"/>
  <c r="M18" i="61"/>
  <c r="M29" i="61"/>
  <c r="N3" i="61"/>
  <c r="O7" i="66"/>
  <c r="O4" i="65"/>
  <c r="O11" i="65" s="1"/>
  <c r="O4" i="59"/>
  <c r="O11" i="59" s="1"/>
  <c r="E4" i="70"/>
  <c r="EF59" i="30"/>
  <c r="S18" i="70"/>
  <c r="S19" i="70" s="1"/>
  <c r="K15" i="71"/>
  <c r="D6" i="70"/>
  <c r="EW6" i="30"/>
  <c r="BM7" i="70"/>
  <c r="BN7" i="70" s="1"/>
  <c r="BN6" i="70"/>
  <c r="BO6" i="70" s="1"/>
  <c r="E6" i="70"/>
  <c r="J9" i="63"/>
  <c r="J17" i="63" s="1"/>
  <c r="L10" i="71"/>
  <c r="M10" i="71" s="1"/>
  <c r="I13" i="59"/>
  <c r="J13" i="59"/>
  <c r="J16" i="59" s="1"/>
  <c r="L12" i="83"/>
  <c r="H37" i="46"/>
  <c r="L16" i="68"/>
  <c r="L15" i="69" s="1"/>
  <c r="CU43" i="74"/>
  <c r="DI34" i="74"/>
  <c r="DK34" i="74" s="1"/>
  <c r="L17" i="59"/>
  <c r="L18" i="65"/>
  <c r="L30" i="83"/>
  <c r="L30" i="90"/>
  <c r="L21" i="90"/>
  <c r="L12" i="90"/>
  <c r="L30" i="87"/>
  <c r="L21" i="87"/>
  <c r="L12" i="87"/>
  <c r="L30" i="91"/>
  <c r="L21" i="91"/>
  <c r="L12" i="91"/>
  <c r="L12" i="84"/>
  <c r="L30" i="84"/>
  <c r="L21" i="84"/>
  <c r="L30" i="76"/>
  <c r="L12" i="76"/>
  <c r="L21" i="76"/>
  <c r="L30" i="89"/>
  <c r="L12" i="89"/>
  <c r="L21" i="89"/>
  <c r="L30" i="79"/>
  <c r="L21" i="79"/>
  <c r="L12" i="79"/>
  <c r="L30" i="78"/>
  <c r="L21" i="78"/>
  <c r="L12" i="78"/>
  <c r="L12" i="77"/>
  <c r="L21" i="77"/>
  <c r="L30" i="77"/>
  <c r="L21" i="88"/>
  <c r="L30" i="88"/>
  <c r="L12" i="88"/>
  <c r="L30" i="85"/>
  <c r="L12" i="85"/>
  <c r="L21" i="85"/>
  <c r="L30" i="86"/>
  <c r="L21" i="86"/>
  <c r="L12" i="86"/>
  <c r="FX24" i="74"/>
  <c r="L30" i="46"/>
  <c r="L12" i="73"/>
  <c r="H26" i="46"/>
  <c r="L21" i="73"/>
  <c r="L30" i="82"/>
  <c r="L12" i="82"/>
  <c r="L21" i="46"/>
  <c r="BJ18" i="30"/>
  <c r="BY4" i="30"/>
  <c r="DA4" i="30" s="1"/>
  <c r="EV4" i="30" s="1"/>
  <c r="J13" i="65"/>
  <c r="J17" i="65" s="1"/>
  <c r="I13" i="65"/>
  <c r="BA19" i="70"/>
  <c r="BA21" i="70" s="1"/>
  <c r="H23" i="61"/>
  <c r="H23" i="94" s="1"/>
  <c r="J36" i="76"/>
  <c r="H26" i="83"/>
  <c r="H36" i="76"/>
  <c r="I26" i="73"/>
  <c r="I26" i="76" s="1"/>
  <c r="I36" i="76"/>
  <c r="L18" i="59"/>
  <c r="L36" i="59" s="1"/>
  <c r="EW20" i="30"/>
  <c r="FA20" i="30" s="1"/>
  <c r="FV45" i="74"/>
  <c r="R7" i="64"/>
  <c r="Q7" i="64"/>
  <c r="R5" i="64"/>
  <c r="L26" i="68"/>
  <c r="BC7" i="64"/>
  <c r="BO7" i="64" s="1"/>
  <c r="HY29" i="30"/>
  <c r="S15" i="32"/>
  <c r="FX5" i="74"/>
  <c r="FX6" i="74"/>
  <c r="Q4" i="64"/>
  <c r="BC4" i="64"/>
  <c r="FX28" i="74"/>
  <c r="HY15" i="30"/>
  <c r="BB8" i="64"/>
  <c r="BC8" i="64" s="1"/>
  <c r="FX34" i="74"/>
  <c r="FX35" i="74"/>
  <c r="HZ19" i="30"/>
  <c r="AZ45" i="74"/>
  <c r="BL29" i="30"/>
  <c r="FW13" i="74"/>
  <c r="FK28" i="74"/>
  <c r="FL28" i="74" s="1"/>
  <c r="D35" i="74"/>
  <c r="FW43" i="74"/>
  <c r="D34" i="74"/>
  <c r="FW25" i="74"/>
  <c r="FW31" i="74"/>
  <c r="BC5" i="64"/>
  <c r="BO5" i="64" s="1"/>
  <c r="Q6" i="64"/>
  <c r="BA31" i="74"/>
  <c r="BB31" i="74" s="1"/>
  <c r="CW34" i="74"/>
  <c r="C34" i="74" s="1"/>
  <c r="BM6" i="64"/>
  <c r="BN6" i="64" s="1"/>
  <c r="BO6" i="64" s="1"/>
  <c r="D4" i="70"/>
  <c r="CV42" i="74"/>
  <c r="FX30" i="74"/>
  <c r="FX16" i="74"/>
  <c r="BB7" i="70"/>
  <c r="BC7" i="70" s="1"/>
  <c r="FX42" i="74"/>
  <c r="HZ20" i="30"/>
  <c r="D5" i="70"/>
  <c r="FX17" i="74"/>
  <c r="FX29" i="74"/>
  <c r="N19" i="64"/>
  <c r="N21" i="64" s="1"/>
  <c r="N24" i="64" s="1"/>
  <c r="N25" i="64" s="1"/>
  <c r="N26" i="64" s="1"/>
  <c r="FX18" i="74"/>
  <c r="BL15" i="30"/>
  <c r="BC4" i="70"/>
  <c r="BO4" i="70" s="1"/>
  <c r="BA43" i="74"/>
  <c r="BA13" i="74"/>
  <c r="BA25" i="74"/>
  <c r="BB25" i="74" s="1"/>
  <c r="EV29" i="30"/>
  <c r="L29" i="61"/>
  <c r="L10" i="61"/>
  <c r="L36" i="61"/>
  <c r="L18" i="61"/>
  <c r="FJ45" i="74"/>
  <c r="M9" i="71"/>
  <c r="BO5" i="70"/>
  <c r="EW19" i="30"/>
  <c r="FM19" i="30"/>
  <c r="FQ19" i="30" s="1"/>
  <c r="J25" i="73"/>
  <c r="J25" i="76" s="1"/>
  <c r="FL29" i="30"/>
  <c r="FL31" i="30" s="1"/>
  <c r="EC18" i="30"/>
  <c r="ET18" i="30"/>
  <c r="BZ4" i="30"/>
  <c r="DB4" i="30" s="1"/>
  <c r="HZ4" i="30"/>
  <c r="BI33" i="30"/>
  <c r="BK18" i="30"/>
  <c r="CM18" i="30" s="1"/>
  <c r="ES33" i="30"/>
  <c r="EB33" i="30"/>
  <c r="R22" i="70"/>
  <c r="J7" i="71" s="1"/>
  <c r="BN4" i="64"/>
  <c r="Q22" i="70"/>
  <c r="Q23" i="70" s="1"/>
  <c r="BA25" i="64"/>
  <c r="C16" i="69"/>
  <c r="C8" i="71"/>
  <c r="BX18" i="30" l="1"/>
  <c r="CZ18" i="30" s="1"/>
  <c r="CL18" i="30"/>
  <c r="BL31" i="30"/>
  <c r="HY31" i="30"/>
  <c r="IA6" i="30"/>
  <c r="IA14" i="30"/>
  <c r="IA5" i="30"/>
  <c r="EV31" i="30"/>
  <c r="D13" i="74"/>
  <c r="S4" i="64"/>
  <c r="T4" i="64" s="1"/>
  <c r="S21" i="64"/>
  <c r="S24" i="64" s="1"/>
  <c r="D25" i="74"/>
  <c r="CW16" i="74"/>
  <c r="C16" i="74" s="1"/>
  <c r="EG15" i="30"/>
  <c r="EX5" i="30"/>
  <c r="EX15" i="30" s="1"/>
  <c r="BN20" i="30"/>
  <c r="EH20" i="30" s="1"/>
  <c r="BN28" i="30"/>
  <c r="EH28" i="30" s="1"/>
  <c r="BN19" i="30"/>
  <c r="EH19" i="30" s="1"/>
  <c r="EY19" i="30" s="1"/>
  <c r="U10" i="32"/>
  <c r="IB7" i="30" s="1"/>
  <c r="T15" i="32"/>
  <c r="L36" i="82"/>
  <c r="L36" i="84" s="1"/>
  <c r="L32" i="82"/>
  <c r="CV87" i="74"/>
  <c r="CV90" i="74"/>
  <c r="CU45" i="74"/>
  <c r="CU74" i="74" s="1"/>
  <c r="S74" i="74" s="1"/>
  <c r="L13" i="68" s="1"/>
  <c r="L15" i="68" s="1"/>
  <c r="L11" i="75" s="1"/>
  <c r="K32" i="84"/>
  <c r="K32" i="83"/>
  <c r="K12" i="69"/>
  <c r="R75" i="74"/>
  <c r="DJ39" i="74"/>
  <c r="DK39" i="74" s="1"/>
  <c r="CW39" i="74"/>
  <c r="C39" i="74" s="1"/>
  <c r="DJ41" i="74"/>
  <c r="DK41" i="74" s="1"/>
  <c r="CW41" i="74"/>
  <c r="C41" i="74" s="1"/>
  <c r="DJ40" i="74"/>
  <c r="DK40" i="74" s="1"/>
  <c r="CW40" i="74"/>
  <c r="C40" i="74" s="1"/>
  <c r="DJ36" i="74"/>
  <c r="DK36" i="74" s="1"/>
  <c r="CW36" i="74"/>
  <c r="C36" i="74" s="1"/>
  <c r="DJ38" i="74"/>
  <c r="DK38" i="74" s="1"/>
  <c r="CW38" i="74"/>
  <c r="C38" i="74" s="1"/>
  <c r="I37" i="46"/>
  <c r="CW42" i="74"/>
  <c r="C42" i="74" s="1"/>
  <c r="DJ42" i="74"/>
  <c r="CV25" i="74"/>
  <c r="CW25" i="74" s="1"/>
  <c r="CW24" i="74"/>
  <c r="C24" i="74" s="1"/>
  <c r="J25" i="83"/>
  <c r="DV13" i="74"/>
  <c r="DV45" i="74" s="1"/>
  <c r="DW4" i="74"/>
  <c r="DW13" i="74" s="1"/>
  <c r="DW45" i="74" s="1"/>
  <c r="CV84" i="74"/>
  <c r="DK4" i="74"/>
  <c r="C4" i="74" s="1"/>
  <c r="CW4" i="74"/>
  <c r="DJ13" i="74"/>
  <c r="EF56" i="30"/>
  <c r="K37" i="73"/>
  <c r="K37" i="76" s="1"/>
  <c r="K26" i="73"/>
  <c r="K26" i="76" s="1"/>
  <c r="IA20" i="30"/>
  <c r="CV13" i="74"/>
  <c r="CW13" i="74" s="1"/>
  <c r="V7" i="32"/>
  <c r="U34" i="32" s="1"/>
  <c r="T34" i="32"/>
  <c r="J37" i="83"/>
  <c r="M37" i="83" s="1"/>
  <c r="IA19" i="30"/>
  <c r="BM29" i="30"/>
  <c r="CW5" i="74"/>
  <c r="DK5" i="74"/>
  <c r="C5" i="74" s="1"/>
  <c r="U12" i="32"/>
  <c r="U11" i="32"/>
  <c r="U16" i="32" s="1"/>
  <c r="EH6" i="30"/>
  <c r="EY6" i="30" s="1"/>
  <c r="U13" i="32"/>
  <c r="BM15" i="30"/>
  <c r="IA28" i="30"/>
  <c r="EF58" i="30"/>
  <c r="N28" i="59"/>
  <c r="EG28" i="30"/>
  <c r="EG29" i="30" s="1"/>
  <c r="M29" i="101"/>
  <c r="M18" i="101"/>
  <c r="N3" i="101"/>
  <c r="M36" i="101"/>
  <c r="M10" i="101"/>
  <c r="N3" i="93"/>
  <c r="M29" i="93"/>
  <c r="M10" i="93"/>
  <c r="M36" i="93"/>
  <c r="M18" i="93"/>
  <c r="M36" i="95"/>
  <c r="M10" i="95"/>
  <c r="M29" i="95"/>
  <c r="M18" i="95"/>
  <c r="N3" i="95"/>
  <c r="M29" i="97"/>
  <c r="M18" i="97"/>
  <c r="N3" i="97"/>
  <c r="M36" i="97"/>
  <c r="M10" i="97"/>
  <c r="M36" i="99"/>
  <c r="M10" i="99"/>
  <c r="M29" i="99"/>
  <c r="M18" i="99"/>
  <c r="N3" i="99"/>
  <c r="N3" i="98"/>
  <c r="M36" i="98"/>
  <c r="M18" i="98"/>
  <c r="M29" i="98"/>
  <c r="M10" i="98"/>
  <c r="M10" i="100"/>
  <c r="M29" i="100"/>
  <c r="M18" i="100"/>
  <c r="N3" i="100"/>
  <c r="M36" i="100"/>
  <c r="M36" i="103"/>
  <c r="M10" i="103"/>
  <c r="M29" i="103"/>
  <c r="M18" i="103"/>
  <c r="N3" i="103"/>
  <c r="M10" i="96"/>
  <c r="M29" i="96"/>
  <c r="M18" i="96"/>
  <c r="N3" i="96"/>
  <c r="M36" i="96"/>
  <c r="EX4" i="30"/>
  <c r="M10" i="94"/>
  <c r="M36" i="94"/>
  <c r="M29" i="94"/>
  <c r="M18" i="94"/>
  <c r="N3" i="94"/>
  <c r="N3" i="102"/>
  <c r="M18" i="102"/>
  <c r="M36" i="102"/>
  <c r="M29" i="102"/>
  <c r="M10" i="102"/>
  <c r="K32" i="76"/>
  <c r="I17" i="65"/>
  <c r="I16" i="59"/>
  <c r="K33" i="76"/>
  <c r="K33" i="46"/>
  <c r="EX19" i="30"/>
  <c r="EX29" i="30" s="1"/>
  <c r="BN4" i="30"/>
  <c r="CP4" i="30" s="1"/>
  <c r="P4" i="65"/>
  <c r="P11" i="65" s="1"/>
  <c r="P4" i="59"/>
  <c r="P11" i="59" s="1"/>
  <c r="P7" i="66"/>
  <c r="BM18" i="30"/>
  <c r="CO18" i="30" s="1"/>
  <c r="O3" i="61"/>
  <c r="N36" i="61"/>
  <c r="N10" i="61"/>
  <c r="N18" i="61"/>
  <c r="N29" i="61"/>
  <c r="F4" i="70"/>
  <c r="G4" i="70" s="1"/>
  <c r="L32" i="73"/>
  <c r="L11" i="71"/>
  <c r="M11" i="71" s="1"/>
  <c r="F6" i="70"/>
  <c r="G6" i="70" s="1"/>
  <c r="E7" i="70"/>
  <c r="EF15" i="30"/>
  <c r="L36" i="73"/>
  <c r="J37" i="46"/>
  <c r="M37" i="76"/>
  <c r="K13" i="59"/>
  <c r="K16" i="59" s="1"/>
  <c r="BB43" i="74"/>
  <c r="M16" i="68"/>
  <c r="M15" i="69" s="1"/>
  <c r="C15" i="69" s="1"/>
  <c r="DI43" i="74"/>
  <c r="DI45" i="74" s="1"/>
  <c r="DI75" i="74" s="1"/>
  <c r="DI74" i="74"/>
  <c r="M17" i="59"/>
  <c r="M18" i="65"/>
  <c r="I38" i="76"/>
  <c r="I42" i="76" s="1"/>
  <c r="J38" i="76"/>
  <c r="J42" i="76" s="1"/>
  <c r="HX18" i="30"/>
  <c r="EE4" i="30"/>
  <c r="DP4" i="30" s="1"/>
  <c r="K13" i="65"/>
  <c r="K17" i="65" s="1"/>
  <c r="H36" i="46"/>
  <c r="H38" i="46" s="1"/>
  <c r="H42" i="46" s="1"/>
  <c r="L10" i="66"/>
  <c r="J38" i="73"/>
  <c r="J42" i="73" s="1"/>
  <c r="J36" i="46"/>
  <c r="J23" i="61"/>
  <c r="J23" i="94" s="1"/>
  <c r="J26" i="46"/>
  <c r="I38" i="82"/>
  <c r="I38" i="84"/>
  <c r="I42" i="84" s="1"/>
  <c r="I36" i="83"/>
  <c r="I38" i="83" s="1"/>
  <c r="I42" i="83" s="1"/>
  <c r="I26" i="83"/>
  <c r="K25" i="83"/>
  <c r="I38" i="73"/>
  <c r="I42" i="73" s="1"/>
  <c r="J26" i="83"/>
  <c r="J36" i="83"/>
  <c r="J38" i="84"/>
  <c r="J42" i="84" s="1"/>
  <c r="J38" i="82"/>
  <c r="K36" i="76"/>
  <c r="I23" i="61"/>
  <c r="I23" i="94" s="1"/>
  <c r="I36" i="46"/>
  <c r="H38" i="73"/>
  <c r="H42" i="73" s="1"/>
  <c r="I26" i="46"/>
  <c r="H38" i="82"/>
  <c r="H36" i="83"/>
  <c r="S7" i="64"/>
  <c r="T7" i="64" s="1"/>
  <c r="S5" i="64"/>
  <c r="T5" i="64" s="1"/>
  <c r="BO4" i="64"/>
  <c r="D43" i="74"/>
  <c r="BB13" i="74"/>
  <c r="Q8" i="64"/>
  <c r="D31" i="74"/>
  <c r="D7" i="70"/>
  <c r="EF29" i="30"/>
  <c r="FK31" i="74"/>
  <c r="FK45" i="74" s="1"/>
  <c r="CV43" i="74"/>
  <c r="HZ15" i="30"/>
  <c r="FW45" i="74"/>
  <c r="FX31" i="74"/>
  <c r="R6" i="64"/>
  <c r="S6" i="64" s="1"/>
  <c r="T6" i="64" s="1"/>
  <c r="FX13" i="74"/>
  <c r="FX43" i="74"/>
  <c r="BM8" i="64"/>
  <c r="BN8" i="64" s="1"/>
  <c r="BO8" i="64" s="1"/>
  <c r="M19" i="65"/>
  <c r="HZ29" i="30"/>
  <c r="M28" i="59"/>
  <c r="T18" i="70"/>
  <c r="T19" i="70" s="1"/>
  <c r="T20" i="70" s="1"/>
  <c r="M26" i="68"/>
  <c r="FX25" i="74"/>
  <c r="F5" i="70"/>
  <c r="G5" i="70" s="1"/>
  <c r="BA45" i="74"/>
  <c r="BB45" i="74" s="1"/>
  <c r="K25" i="70"/>
  <c r="BB19" i="70"/>
  <c r="BB21" i="70" s="1"/>
  <c r="BC21" i="70" s="1"/>
  <c r="M18" i="59"/>
  <c r="J22" i="61"/>
  <c r="J22" i="94" s="1"/>
  <c r="K25" i="73"/>
  <c r="K25" i="76" s="1"/>
  <c r="J25" i="46"/>
  <c r="FM29" i="30"/>
  <c r="FM31" i="30" s="1"/>
  <c r="DN18" i="30"/>
  <c r="EF4" i="30"/>
  <c r="DQ4" i="30" s="1"/>
  <c r="EW4" i="30"/>
  <c r="EU18" i="30"/>
  <c r="ED18" i="30"/>
  <c r="DO18" i="30" s="1"/>
  <c r="BY18" i="30"/>
  <c r="DA18" i="30" s="1"/>
  <c r="HY18" i="30"/>
  <c r="BJ33" i="30"/>
  <c r="BL18" i="30"/>
  <c r="CN18" i="30" s="1"/>
  <c r="EC33" i="30"/>
  <c r="ET33" i="30"/>
  <c r="BO7" i="70"/>
  <c r="I4" i="71"/>
  <c r="BA33" i="64"/>
  <c r="I7" i="71"/>
  <c r="R23" i="70"/>
  <c r="J4" i="71" s="1"/>
  <c r="J6" i="71" s="1"/>
  <c r="J8" i="71" s="1"/>
  <c r="J16" i="71" s="1"/>
  <c r="J18" i="71" s="1"/>
  <c r="N29" i="64"/>
  <c r="N30" i="64" s="1"/>
  <c r="N31" i="64" s="1"/>
  <c r="N32" i="64" s="1"/>
  <c r="S20" i="70"/>
  <c r="S21" i="70" s="1"/>
  <c r="C17" i="68"/>
  <c r="K15" i="68"/>
  <c r="K11" i="75" s="1"/>
  <c r="C16" i="71"/>
  <c r="N19" i="65" l="1"/>
  <c r="BM31" i="30"/>
  <c r="IB5" i="30"/>
  <c r="IB6" i="30"/>
  <c r="IB14" i="30"/>
  <c r="EX31" i="30"/>
  <c r="EF31" i="30"/>
  <c r="EG31" i="30"/>
  <c r="HZ31" i="30"/>
  <c r="EH15" i="30"/>
  <c r="EY5" i="30"/>
  <c r="EY15" i="30" s="1"/>
  <c r="IB28" i="30"/>
  <c r="BO28" i="30"/>
  <c r="EI28" i="30" s="1"/>
  <c r="EJ28" i="30" s="1"/>
  <c r="BO20" i="30"/>
  <c r="C20" i="30" s="1"/>
  <c r="BO19" i="30"/>
  <c r="C19" i="30" s="1"/>
  <c r="C14" i="30"/>
  <c r="U15" i="32"/>
  <c r="M37" i="46"/>
  <c r="I38" i="46"/>
  <c r="I42" i="46" s="1"/>
  <c r="I42" i="82"/>
  <c r="I5" i="82"/>
  <c r="H42" i="82"/>
  <c r="H5" i="82"/>
  <c r="J42" i="82"/>
  <c r="J5" i="82"/>
  <c r="S75" i="74"/>
  <c r="L12" i="69"/>
  <c r="L14" i="69" s="1"/>
  <c r="L32" i="84"/>
  <c r="N32" i="84" s="1"/>
  <c r="L32" i="83"/>
  <c r="N32" i="83" s="1"/>
  <c r="M32" i="82"/>
  <c r="C43" i="74"/>
  <c r="DJ74" i="74"/>
  <c r="L26" i="82" s="1"/>
  <c r="L26" i="84" s="1"/>
  <c r="CW43" i="74"/>
  <c r="CW45" i="74" s="1"/>
  <c r="K26" i="82"/>
  <c r="K26" i="84" s="1"/>
  <c r="C26" i="68"/>
  <c r="DJ43" i="74"/>
  <c r="DK42" i="74"/>
  <c r="DK43" i="74" s="1"/>
  <c r="DJ25" i="74"/>
  <c r="DK25" i="74" s="1"/>
  <c r="DK24" i="74"/>
  <c r="C25" i="74" s="1"/>
  <c r="DK13" i="74"/>
  <c r="C13" i="74"/>
  <c r="DW74" i="74"/>
  <c r="L25" i="82" s="1"/>
  <c r="L25" i="84" s="1"/>
  <c r="N25" i="84" s="1"/>
  <c r="DX4" i="74"/>
  <c r="DX74" i="74" s="1"/>
  <c r="DX13" i="74"/>
  <c r="DX45" i="74" s="1"/>
  <c r="EH56" i="30"/>
  <c r="EH59" i="30"/>
  <c r="CV45" i="74"/>
  <c r="CV74" i="74" s="1"/>
  <c r="T74" i="74" s="1"/>
  <c r="M13" i="68" s="1"/>
  <c r="M15" i="68" s="1"/>
  <c r="V12" i="32"/>
  <c r="EI58" i="30"/>
  <c r="EH58" i="30"/>
  <c r="J38" i="83"/>
  <c r="J42" i="83" s="1"/>
  <c r="BN29" i="30"/>
  <c r="V10" i="32"/>
  <c r="IC7" i="30" s="1"/>
  <c r="V11" i="32"/>
  <c r="V16" i="32" s="1"/>
  <c r="V13" i="32"/>
  <c r="IA29" i="30"/>
  <c r="IA15" i="30"/>
  <c r="N18" i="65"/>
  <c r="N18" i="59"/>
  <c r="N10" i="66" s="1"/>
  <c r="O28" i="59"/>
  <c r="BN15" i="30"/>
  <c r="IB19" i="30"/>
  <c r="IB20" i="30"/>
  <c r="N17" i="59"/>
  <c r="L33" i="73"/>
  <c r="N10" i="102"/>
  <c r="N29" i="102"/>
  <c r="N18" i="102"/>
  <c r="N36" i="102"/>
  <c r="O3" i="102"/>
  <c r="N29" i="96"/>
  <c r="N10" i="96"/>
  <c r="N18" i="96"/>
  <c r="N36" i="96"/>
  <c r="O3" i="96"/>
  <c r="N29" i="103"/>
  <c r="O3" i="103"/>
  <c r="N10" i="103"/>
  <c r="N18" i="103"/>
  <c r="N36" i="103"/>
  <c r="N29" i="100"/>
  <c r="N36" i="100"/>
  <c r="O3" i="100"/>
  <c r="N10" i="100"/>
  <c r="N18" i="100"/>
  <c r="N10" i="98"/>
  <c r="O3" i="98"/>
  <c r="N18" i="98"/>
  <c r="N29" i="98"/>
  <c r="N36" i="98"/>
  <c r="N36" i="97"/>
  <c r="N18" i="97"/>
  <c r="N10" i="97"/>
  <c r="N29" i="97"/>
  <c r="O3" i="97"/>
  <c r="N10" i="93"/>
  <c r="N36" i="93"/>
  <c r="O3" i="93"/>
  <c r="N29" i="93"/>
  <c r="N18" i="93"/>
  <c r="N36" i="94"/>
  <c r="N29" i="94"/>
  <c r="N10" i="94"/>
  <c r="O3" i="94"/>
  <c r="N18" i="94"/>
  <c r="N18" i="95"/>
  <c r="N29" i="95"/>
  <c r="O3" i="95"/>
  <c r="N36" i="95"/>
  <c r="N10" i="95"/>
  <c r="N36" i="101"/>
  <c r="O3" i="101"/>
  <c r="N18" i="101"/>
  <c r="N29" i="101"/>
  <c r="N10" i="101"/>
  <c r="N18" i="99"/>
  <c r="N36" i="99"/>
  <c r="N10" i="99"/>
  <c r="N29" i="99"/>
  <c r="O3" i="99"/>
  <c r="EY29" i="30"/>
  <c r="CB4" i="30"/>
  <c r="DD4" i="30" s="1"/>
  <c r="EY4" i="30" s="1"/>
  <c r="IB4" i="30"/>
  <c r="CA18" i="30"/>
  <c r="DC18" i="30" s="1"/>
  <c r="EG18" i="30" s="1"/>
  <c r="DR18" i="30" s="1"/>
  <c r="IA18" i="30"/>
  <c r="EH29" i="30"/>
  <c r="BO4" i="30"/>
  <c r="CQ4" i="30" s="1"/>
  <c r="O36" i="61"/>
  <c r="O29" i="61"/>
  <c r="O10" i="61"/>
  <c r="O18" i="61"/>
  <c r="L32" i="76"/>
  <c r="N32" i="76" s="1"/>
  <c r="L32" i="46"/>
  <c r="N32" i="46" s="1"/>
  <c r="M32" i="73"/>
  <c r="K9" i="63"/>
  <c r="K17" i="63" s="1"/>
  <c r="L15" i="71"/>
  <c r="M15" i="71" s="1"/>
  <c r="J38" i="46"/>
  <c r="J42" i="46" s="1"/>
  <c r="K37" i="46"/>
  <c r="L13" i="65"/>
  <c r="L17" i="65" s="1"/>
  <c r="K36" i="84"/>
  <c r="K37" i="82"/>
  <c r="K38" i="82" s="1"/>
  <c r="M36" i="76"/>
  <c r="M38" i="76" s="1"/>
  <c r="M42" i="76" s="1"/>
  <c r="H38" i="76"/>
  <c r="H42" i="76" s="1"/>
  <c r="K38" i="76"/>
  <c r="K42" i="76" s="1"/>
  <c r="L13" i="59"/>
  <c r="L16" i="59" s="1"/>
  <c r="M36" i="46"/>
  <c r="K23" i="61"/>
  <c r="K23" i="94" s="1"/>
  <c r="K26" i="46"/>
  <c r="C16" i="68"/>
  <c r="K36" i="83"/>
  <c r="K36" i="46"/>
  <c r="H38" i="83"/>
  <c r="H42" i="83" s="1"/>
  <c r="M36" i="83"/>
  <c r="M38" i="83" s="1"/>
  <c r="M42" i="83" s="1"/>
  <c r="K38" i="73"/>
  <c r="K42" i="73" s="1"/>
  <c r="M36" i="84"/>
  <c r="M38" i="84" s="1"/>
  <c r="M42" i="84" s="1"/>
  <c r="H38" i="84"/>
  <c r="H42" i="84" s="1"/>
  <c r="D45" i="74"/>
  <c r="O19" i="64"/>
  <c r="O21" i="64" s="1"/>
  <c r="O24" i="64" s="1"/>
  <c r="O25" i="64" s="1"/>
  <c r="O26" i="64" s="1"/>
  <c r="O29" i="64" s="1"/>
  <c r="O30" i="64" s="1"/>
  <c r="O31" i="64" s="1"/>
  <c r="O32" i="64" s="1"/>
  <c r="EW15" i="30"/>
  <c r="EW29" i="30"/>
  <c r="FL31" i="74"/>
  <c r="FL45" i="74" s="1"/>
  <c r="R8" i="64"/>
  <c r="F18" i="70"/>
  <c r="S8" i="64"/>
  <c r="FX45" i="74"/>
  <c r="E80" i="74" s="1"/>
  <c r="BB25" i="64"/>
  <c r="BC25" i="64" s="1"/>
  <c r="BC19" i="70"/>
  <c r="F7" i="70"/>
  <c r="M10" i="66"/>
  <c r="M36" i="59"/>
  <c r="K25" i="46"/>
  <c r="K22" i="61"/>
  <c r="K22" i="94" s="1"/>
  <c r="E36" i="63"/>
  <c r="E46" i="63" s="1"/>
  <c r="H36" i="63"/>
  <c r="H46" i="63" s="1"/>
  <c r="FQ29" i="30"/>
  <c r="FQ31" i="30" s="1"/>
  <c r="L25" i="73"/>
  <c r="L25" i="76" s="1"/>
  <c r="EE18" i="30"/>
  <c r="DP18" i="30" s="1"/>
  <c r="EV18" i="30"/>
  <c r="BZ18" i="30"/>
  <c r="DB18" i="30" s="1"/>
  <c r="HZ18" i="30"/>
  <c r="F20" i="70"/>
  <c r="F19" i="70"/>
  <c r="BK33" i="30"/>
  <c r="ED33" i="30"/>
  <c r="EU33" i="30"/>
  <c r="T21" i="70"/>
  <c r="F21" i="70" s="1"/>
  <c r="S22" i="70"/>
  <c r="S23" i="70" s="1"/>
  <c r="K14" i="69"/>
  <c r="I6" i="71"/>
  <c r="C18" i="71"/>
  <c r="IA31" i="30" l="1"/>
  <c r="IC6" i="30"/>
  <c r="IC5" i="30"/>
  <c r="IC14" i="30"/>
  <c r="EH31" i="30"/>
  <c r="O19" i="65"/>
  <c r="BN31" i="30"/>
  <c r="EW31" i="30"/>
  <c r="EY31" i="30"/>
  <c r="C6" i="30"/>
  <c r="EI6" i="30"/>
  <c r="EI15" i="30" s="1"/>
  <c r="EZ5" i="30"/>
  <c r="EJ5" i="30"/>
  <c r="EI59" i="30"/>
  <c r="V15" i="32"/>
  <c r="M38" i="46"/>
  <c r="M42" i="46" s="1"/>
  <c r="IC20" i="30"/>
  <c r="K42" i="82"/>
  <c r="K5" i="82"/>
  <c r="C74" i="74"/>
  <c r="C45" i="74"/>
  <c r="K26" i="83"/>
  <c r="DK74" i="74"/>
  <c r="DK45" i="74"/>
  <c r="DK75" i="74" s="1"/>
  <c r="DJ45" i="74"/>
  <c r="DJ75" i="74" s="1"/>
  <c r="L37" i="82" s="1"/>
  <c r="L37" i="84" s="1"/>
  <c r="M25" i="82"/>
  <c r="L25" i="83"/>
  <c r="N25" i="83" s="1"/>
  <c r="IC19" i="30"/>
  <c r="EI19" i="30"/>
  <c r="EJ19" i="30" s="1"/>
  <c r="CW74" i="74"/>
  <c r="F74" i="74"/>
  <c r="E82" i="74" s="1"/>
  <c r="T75" i="74"/>
  <c r="M12" i="69"/>
  <c r="M14" i="69" s="1"/>
  <c r="C14" i="69" s="1"/>
  <c r="IC28" i="30"/>
  <c r="EI56" i="30"/>
  <c r="N23" i="61"/>
  <c r="N23" i="94" s="1"/>
  <c r="BO15" i="30"/>
  <c r="EI20" i="30"/>
  <c r="N36" i="59"/>
  <c r="O18" i="59"/>
  <c r="BO29" i="30"/>
  <c r="BP29" i="30" s="1"/>
  <c r="C28" i="30"/>
  <c r="C29" i="30" s="1"/>
  <c r="C4" i="66" s="1"/>
  <c r="IB15" i="30"/>
  <c r="P28" i="59"/>
  <c r="C28" i="59" s="1"/>
  <c r="O18" i="65"/>
  <c r="O17" i="59"/>
  <c r="IB29" i="30"/>
  <c r="L33" i="46"/>
  <c r="N33" i="46" s="1"/>
  <c r="L33" i="76"/>
  <c r="N33" i="76" s="1"/>
  <c r="M33" i="73"/>
  <c r="O18" i="97"/>
  <c r="O36" i="97"/>
  <c r="O10" i="97"/>
  <c r="O29" i="97"/>
  <c r="O18" i="100"/>
  <c r="O10" i="100"/>
  <c r="O29" i="100"/>
  <c r="O36" i="100"/>
  <c r="O18" i="96"/>
  <c r="O29" i="96"/>
  <c r="O36" i="96"/>
  <c r="O10" i="96"/>
  <c r="O18" i="103"/>
  <c r="O36" i="103"/>
  <c r="O10" i="103"/>
  <c r="O29" i="103"/>
  <c r="O18" i="99"/>
  <c r="O36" i="99"/>
  <c r="O10" i="99"/>
  <c r="O29" i="99"/>
  <c r="O18" i="101"/>
  <c r="O29" i="101"/>
  <c r="O36" i="101"/>
  <c r="O10" i="101"/>
  <c r="O18" i="95"/>
  <c r="O29" i="95"/>
  <c r="O10" i="95"/>
  <c r="O36" i="95"/>
  <c r="O10" i="94"/>
  <c r="O29" i="94"/>
  <c r="O36" i="94"/>
  <c r="O18" i="94"/>
  <c r="O18" i="98"/>
  <c r="O29" i="98"/>
  <c r="O36" i="98"/>
  <c r="O10" i="98"/>
  <c r="O36" i="93"/>
  <c r="O29" i="93"/>
  <c r="O10" i="93"/>
  <c r="O18" i="93"/>
  <c r="O18" i="102"/>
  <c r="O29" i="102"/>
  <c r="O36" i="102"/>
  <c r="O10" i="102"/>
  <c r="EH4" i="30"/>
  <c r="DS4" i="30" s="1"/>
  <c r="EX18" i="30"/>
  <c r="CC4" i="30"/>
  <c r="DE4" i="30" s="1"/>
  <c r="EZ4" i="30" s="1"/>
  <c r="IC4" i="30"/>
  <c r="BN18" i="30"/>
  <c r="CP18" i="30" s="1"/>
  <c r="BM33" i="30"/>
  <c r="K38" i="46"/>
  <c r="K42" i="46" s="1"/>
  <c r="K37" i="84"/>
  <c r="K38" i="84" s="1"/>
  <c r="K42" i="84" s="1"/>
  <c r="K37" i="83"/>
  <c r="K38" i="83" s="1"/>
  <c r="K42" i="83" s="1"/>
  <c r="L26" i="73"/>
  <c r="L26" i="76" s="1"/>
  <c r="L22" i="61"/>
  <c r="L22" i="94" s="1"/>
  <c r="N25" i="76"/>
  <c r="C15" i="68"/>
  <c r="M11" i="75"/>
  <c r="C11" i="75" s="1"/>
  <c r="L25" i="46"/>
  <c r="N25" i="46" s="1"/>
  <c r="M25" i="73"/>
  <c r="M22" i="94" s="1"/>
  <c r="EW18" i="30"/>
  <c r="EF18" i="30"/>
  <c r="DQ18" i="30" s="1"/>
  <c r="T22" i="70"/>
  <c r="L7" i="71" s="1"/>
  <c r="H6" i="46"/>
  <c r="M6" i="46" s="1"/>
  <c r="EV33" i="30"/>
  <c r="EE33" i="30"/>
  <c r="BL33" i="30"/>
  <c r="C13" i="68"/>
  <c r="K4" i="71"/>
  <c r="K7" i="71"/>
  <c r="I8" i="71"/>
  <c r="IB31" i="30" l="1"/>
  <c r="EJ15" i="30"/>
  <c r="P19" i="65"/>
  <c r="C19" i="65" s="1"/>
  <c r="BO31" i="30"/>
  <c r="C15" i="30"/>
  <c r="C10" i="66" s="1"/>
  <c r="EZ6" i="30"/>
  <c r="FA6" i="30" s="1"/>
  <c r="EJ6" i="30"/>
  <c r="FA5" i="30"/>
  <c r="BV12" i="74"/>
  <c r="BX12" i="74"/>
  <c r="BU12" i="74"/>
  <c r="BT12" i="74"/>
  <c r="BS12" i="74"/>
  <c r="BR12" i="74"/>
  <c r="BQ12" i="74"/>
  <c r="BP12" i="74"/>
  <c r="BW12" i="74"/>
  <c r="BO12" i="74"/>
  <c r="EZ19" i="30"/>
  <c r="FA19" i="30" s="1"/>
  <c r="FA29" i="30" s="1"/>
  <c r="IC15" i="30"/>
  <c r="EI29" i="30"/>
  <c r="EI31" i="30" s="1"/>
  <c r="L37" i="83"/>
  <c r="N37" i="83" s="1"/>
  <c r="BP15" i="30"/>
  <c r="M37" i="82"/>
  <c r="IC29" i="30"/>
  <c r="O13" i="59"/>
  <c r="O16" i="59" s="1"/>
  <c r="F75" i="74"/>
  <c r="P18" i="59"/>
  <c r="C18" i="59" s="1"/>
  <c r="EJ20" i="30"/>
  <c r="P18" i="65"/>
  <c r="P17" i="59"/>
  <c r="M13" i="65"/>
  <c r="M17" i="65" s="1"/>
  <c r="M13" i="59"/>
  <c r="M16" i="59" s="1"/>
  <c r="EI4" i="30"/>
  <c r="DT4" i="30" s="1"/>
  <c r="CB18" i="30"/>
  <c r="DD18" i="30" s="1"/>
  <c r="EH18" i="30" s="1"/>
  <c r="DS18" i="30" s="1"/>
  <c r="IB18" i="30"/>
  <c r="EG33" i="30"/>
  <c r="EX33" i="30"/>
  <c r="BO18" i="30"/>
  <c r="CQ18" i="30" s="1"/>
  <c r="N37" i="84"/>
  <c r="L36" i="76"/>
  <c r="L37" i="73"/>
  <c r="L38" i="73" s="1"/>
  <c r="L42" i="73" s="1"/>
  <c r="L23" i="61"/>
  <c r="L23" i="94" s="1"/>
  <c r="L26" i="46"/>
  <c r="N26" i="84"/>
  <c r="L26" i="83"/>
  <c r="N26" i="83" s="1"/>
  <c r="M26" i="82"/>
  <c r="L38" i="82"/>
  <c r="L36" i="83"/>
  <c r="M36" i="82"/>
  <c r="M7" i="71"/>
  <c r="T23" i="70"/>
  <c r="L4" i="71" s="1"/>
  <c r="L6" i="71" s="1"/>
  <c r="L8" i="71" s="1"/>
  <c r="L16" i="71" s="1"/>
  <c r="L18" i="71" s="1"/>
  <c r="F22" i="70"/>
  <c r="L36" i="46"/>
  <c r="EF33" i="30"/>
  <c r="EW33" i="30"/>
  <c r="C12" i="69"/>
  <c r="I16" i="71"/>
  <c r="K6" i="71"/>
  <c r="C3" i="66" l="1"/>
  <c r="C5" i="66" s="1"/>
  <c r="D44" i="30"/>
  <c r="C31" i="30"/>
  <c r="IC31" i="30"/>
  <c r="F5" i="65"/>
  <c r="F9" i="65" s="1"/>
  <c r="F5" i="59"/>
  <c r="F9" i="59" s="1"/>
  <c r="F5" i="66"/>
  <c r="E5" i="59"/>
  <c r="E5" i="65"/>
  <c r="EZ15" i="30"/>
  <c r="EZ29" i="30"/>
  <c r="O23" i="61"/>
  <c r="O23" i="94" s="1"/>
  <c r="M38" i="82"/>
  <c r="M42" i="82" s="1"/>
  <c r="L42" i="82"/>
  <c r="L5" i="82"/>
  <c r="BR41" i="74"/>
  <c r="BQ41" i="74"/>
  <c r="BW41" i="74"/>
  <c r="BX41" i="74"/>
  <c r="BU41" i="74"/>
  <c r="BV41" i="74"/>
  <c r="BS41" i="74"/>
  <c r="BO41" i="74"/>
  <c r="BT41" i="74"/>
  <c r="BP41" i="74"/>
  <c r="BX40" i="74"/>
  <c r="BQ40" i="74"/>
  <c r="BT40" i="74"/>
  <c r="BR40" i="74"/>
  <c r="BV40" i="74"/>
  <c r="BU40" i="74"/>
  <c r="BO40" i="74"/>
  <c r="BW40" i="74"/>
  <c r="BP40" i="74"/>
  <c r="BS40" i="74"/>
  <c r="BV39" i="74"/>
  <c r="BR39" i="74"/>
  <c r="BX39" i="74"/>
  <c r="BU39" i="74"/>
  <c r="BS39" i="74"/>
  <c r="BW39" i="74"/>
  <c r="BQ39" i="74"/>
  <c r="BT39" i="74"/>
  <c r="BP39" i="74"/>
  <c r="BO39" i="74"/>
  <c r="BP38" i="74"/>
  <c r="BX38" i="74"/>
  <c r="BR38" i="74"/>
  <c r="BS38" i="74"/>
  <c r="BT38" i="74"/>
  <c r="BW38" i="74"/>
  <c r="BU38" i="74"/>
  <c r="BV38" i="74"/>
  <c r="BQ38" i="74"/>
  <c r="BO38" i="74"/>
  <c r="BR37" i="74"/>
  <c r="BV37" i="74"/>
  <c r="BX37" i="74"/>
  <c r="BU37" i="74"/>
  <c r="BS37" i="74"/>
  <c r="BQ37" i="74"/>
  <c r="BW37" i="74"/>
  <c r="BT37" i="74"/>
  <c r="BP37" i="74"/>
  <c r="BO37" i="74"/>
  <c r="BT36" i="74"/>
  <c r="BW36" i="74"/>
  <c r="BS36" i="74"/>
  <c r="BQ36" i="74"/>
  <c r="BX36" i="74"/>
  <c r="BU36" i="74"/>
  <c r="BO36" i="74"/>
  <c r="BR36" i="74"/>
  <c r="BP36" i="74"/>
  <c r="BV36" i="74"/>
  <c r="BO23" i="74"/>
  <c r="BP23" i="74"/>
  <c r="BT23" i="74"/>
  <c r="BR23" i="74"/>
  <c r="BX23" i="74"/>
  <c r="BU23" i="74"/>
  <c r="BS23" i="74"/>
  <c r="BQ23" i="74"/>
  <c r="BW23" i="74"/>
  <c r="BV23" i="74"/>
  <c r="BS22" i="74"/>
  <c r="BX22" i="74"/>
  <c r="BR22" i="74"/>
  <c r="BW22" i="74"/>
  <c r="BP22" i="74"/>
  <c r="BU22" i="74"/>
  <c r="BT22" i="74"/>
  <c r="BO22" i="74"/>
  <c r="BQ22" i="74"/>
  <c r="BV22" i="74"/>
  <c r="BQ21" i="74"/>
  <c r="BO21" i="74"/>
  <c r="BX21" i="74"/>
  <c r="BS21" i="74"/>
  <c r="BR21" i="74"/>
  <c r="BW21" i="74"/>
  <c r="BP21" i="74"/>
  <c r="BU21" i="74"/>
  <c r="BT21" i="74"/>
  <c r="BV21" i="74"/>
  <c r="BQ20" i="74"/>
  <c r="BU20" i="74"/>
  <c r="BR20" i="74"/>
  <c r="BX20" i="74"/>
  <c r="BS20" i="74"/>
  <c r="BV20" i="74"/>
  <c r="BT20" i="74"/>
  <c r="BW20" i="74"/>
  <c r="BO20" i="74"/>
  <c r="BP20" i="74"/>
  <c r="BX19" i="74"/>
  <c r="BU19" i="74"/>
  <c r="BR19" i="74"/>
  <c r="BP19" i="74"/>
  <c r="BS19" i="74"/>
  <c r="BV19" i="74"/>
  <c r="BT19" i="74"/>
  <c r="BQ19" i="74"/>
  <c r="BO19" i="74"/>
  <c r="BW19" i="74"/>
  <c r="BW24" i="74"/>
  <c r="BP35" i="74"/>
  <c r="BS35" i="74"/>
  <c r="BR18" i="74"/>
  <c r="BR35" i="74"/>
  <c r="BR11" i="74"/>
  <c r="BQ11" i="74"/>
  <c r="BX11" i="74"/>
  <c r="BP11" i="74"/>
  <c r="BW11" i="74"/>
  <c r="BO11" i="74"/>
  <c r="BV11" i="74"/>
  <c r="BU11" i="74"/>
  <c r="BT11" i="74"/>
  <c r="BS11" i="74"/>
  <c r="BP42" i="74"/>
  <c r="BS24" i="74"/>
  <c r="BT18" i="74"/>
  <c r="BT35" i="74"/>
  <c r="BW16" i="74"/>
  <c r="BT17" i="74"/>
  <c r="BU35" i="74"/>
  <c r="BQ35" i="74"/>
  <c r="BW42" i="74"/>
  <c r="BS42" i="74"/>
  <c r="BQ17" i="74"/>
  <c r="BT34" i="74"/>
  <c r="BX35" i="74"/>
  <c r="BU4" i="74"/>
  <c r="BW34" i="74"/>
  <c r="BU18" i="74"/>
  <c r="BR10" i="74"/>
  <c r="BT10" i="74"/>
  <c r="BS10" i="74"/>
  <c r="BQ10" i="74"/>
  <c r="BX10" i="74"/>
  <c r="BP10" i="74"/>
  <c r="BW10" i="74"/>
  <c r="BO10" i="74"/>
  <c r="BU10" i="74"/>
  <c r="BV10" i="74"/>
  <c r="BT24" i="74"/>
  <c r="BR24" i="74"/>
  <c r="BX18" i="74"/>
  <c r="BS17" i="74"/>
  <c r="BP4" i="74"/>
  <c r="BQ24" i="74"/>
  <c r="BS16" i="74"/>
  <c r="BQ42" i="74"/>
  <c r="BV4" i="74"/>
  <c r="BR9" i="74"/>
  <c r="BQ9" i="74"/>
  <c r="BX9" i="74"/>
  <c r="BP9" i="74"/>
  <c r="BW9" i="74"/>
  <c r="BO9" i="74"/>
  <c r="BV9" i="74"/>
  <c r="BU9" i="74"/>
  <c r="BT9" i="74"/>
  <c r="BS9" i="74"/>
  <c r="BV24" i="74"/>
  <c r="BT6" i="74"/>
  <c r="BP18" i="74"/>
  <c r="BU16" i="74"/>
  <c r="BX16" i="74"/>
  <c r="BV16" i="74"/>
  <c r="BQ8" i="74"/>
  <c r="BV8" i="74"/>
  <c r="BX8" i="74"/>
  <c r="BP8" i="74"/>
  <c r="BW8" i="74"/>
  <c r="BO8" i="74"/>
  <c r="BU8" i="74"/>
  <c r="BR8" i="74"/>
  <c r="BT8" i="74"/>
  <c r="BS8" i="74"/>
  <c r="BO34" i="74"/>
  <c r="BX42" i="74"/>
  <c r="BQ6" i="74"/>
  <c r="BV17" i="74"/>
  <c r="BR17" i="74"/>
  <c r="BU24" i="74"/>
  <c r="BX34" i="74"/>
  <c r="BR42" i="74"/>
  <c r="BO18" i="74"/>
  <c r="BV35" i="74"/>
  <c r="BR4" i="74"/>
  <c r="BW4" i="74"/>
  <c r="BW18" i="74"/>
  <c r="BT42" i="74"/>
  <c r="BO35" i="74"/>
  <c r="BS34" i="74"/>
  <c r="BP6" i="74"/>
  <c r="BU17" i="74"/>
  <c r="BO6" i="74"/>
  <c r="BT16" i="74"/>
  <c r="BR7" i="74"/>
  <c r="BQ7" i="74"/>
  <c r="BT7" i="74"/>
  <c r="BX7" i="74"/>
  <c r="BP7" i="74"/>
  <c r="BU7" i="74"/>
  <c r="BW7" i="74"/>
  <c r="BO7" i="74"/>
  <c r="BV7" i="74"/>
  <c r="BS7" i="74"/>
  <c r="BX4" i="74"/>
  <c r="BU6" i="74"/>
  <c r="BW35" i="74"/>
  <c r="BS18" i="74"/>
  <c r="BX24" i="74"/>
  <c r="BO17" i="74"/>
  <c r="BP34" i="74"/>
  <c r="BP17" i="74"/>
  <c r="BP5" i="74"/>
  <c r="BU5" i="74"/>
  <c r="BU42" i="74"/>
  <c r="BS4" i="74"/>
  <c r="BR34" i="74"/>
  <c r="BQ34" i="74"/>
  <c r="BW17" i="74"/>
  <c r="BS6" i="74"/>
  <c r="BV34" i="74"/>
  <c r="BT4" i="74"/>
  <c r="BQ16" i="74"/>
  <c r="BR5" i="74"/>
  <c r="BW6" i="74"/>
  <c r="BX6" i="74"/>
  <c r="BP24" i="74"/>
  <c r="BV42" i="74"/>
  <c r="BP16" i="74"/>
  <c r="BT5" i="74"/>
  <c r="E81" i="74"/>
  <c r="BV18" i="74"/>
  <c r="BO24" i="74"/>
  <c r="BW5" i="74"/>
  <c r="BX5" i="74"/>
  <c r="BQ5" i="74"/>
  <c r="BR16" i="74"/>
  <c r="BV6" i="74"/>
  <c r="BQ18" i="74"/>
  <c r="BO42" i="74"/>
  <c r="BV5" i="74"/>
  <c r="BS5" i="74"/>
  <c r="BO16" i="74"/>
  <c r="BQ4" i="74"/>
  <c r="BR6" i="74"/>
  <c r="BX17" i="74"/>
  <c r="BO4" i="74"/>
  <c r="BU34" i="74"/>
  <c r="BO5" i="74"/>
  <c r="O13" i="65"/>
  <c r="O17" i="65" s="1"/>
  <c r="EJ29" i="30"/>
  <c r="EJ31" i="30" s="1"/>
  <c r="EY18" i="30"/>
  <c r="CC18" i="30"/>
  <c r="DE18" i="30" s="1"/>
  <c r="EI18" i="30" s="1"/>
  <c r="IC18" i="30"/>
  <c r="BN33" i="30"/>
  <c r="L37" i="76"/>
  <c r="L38" i="76" s="1"/>
  <c r="L42" i="76" s="1"/>
  <c r="L37" i="46"/>
  <c r="L38" i="46" s="1"/>
  <c r="L42" i="46" s="1"/>
  <c r="L38" i="84"/>
  <c r="L42" i="84" s="1"/>
  <c r="N36" i="84"/>
  <c r="N38" i="84" s="1"/>
  <c r="N42" i="84" s="1"/>
  <c r="L38" i="83"/>
  <c r="L42" i="83" s="1"/>
  <c r="N36" i="83"/>
  <c r="N38" i="83" s="1"/>
  <c r="N42" i="83" s="1"/>
  <c r="F23" i="70"/>
  <c r="M4" i="71"/>
  <c r="I18" i="71"/>
  <c r="K8" i="71"/>
  <c r="M6" i="71"/>
  <c r="FA15" i="30" l="1"/>
  <c r="FA31" i="30" s="1"/>
  <c r="EZ31" i="30"/>
  <c r="E6" i="46"/>
  <c r="E17" i="59"/>
  <c r="E18" i="65"/>
  <c r="D37" i="73"/>
  <c r="D26" i="73"/>
  <c r="E5" i="66"/>
  <c r="E9" i="65"/>
  <c r="C9" i="65" s="1"/>
  <c r="C5" i="65"/>
  <c r="E9" i="59"/>
  <c r="C9" i="59" s="1"/>
  <c r="C5" i="59"/>
  <c r="F18" i="65"/>
  <c r="F17" i="59"/>
  <c r="E26" i="73"/>
  <c r="E37" i="73"/>
  <c r="BH12" i="74"/>
  <c r="CF12" i="74" s="1"/>
  <c r="BG12" i="74"/>
  <c r="CE12" i="74" s="1"/>
  <c r="BF12" i="74"/>
  <c r="CD12" i="74" s="1"/>
  <c r="BE12" i="74"/>
  <c r="CC12" i="74" s="1"/>
  <c r="BI12" i="74"/>
  <c r="CG12" i="74" s="1"/>
  <c r="BD12" i="74"/>
  <c r="CB12" i="74" s="1"/>
  <c r="BJ12" i="74"/>
  <c r="CH12" i="74" s="1"/>
  <c r="BC12" i="74"/>
  <c r="BK12" i="74"/>
  <c r="CI12" i="74" s="1"/>
  <c r="BL12" i="74"/>
  <c r="CJ12" i="74" s="1"/>
  <c r="BH41" i="74"/>
  <c r="CF41" i="74" s="1"/>
  <c r="BG41" i="74"/>
  <c r="CE41" i="74" s="1"/>
  <c r="BF41" i="74"/>
  <c r="CD41" i="74" s="1"/>
  <c r="BI41" i="74"/>
  <c r="CG41" i="74" s="1"/>
  <c r="BE41" i="74"/>
  <c r="CC41" i="74" s="1"/>
  <c r="BL41" i="74"/>
  <c r="CJ41" i="74" s="1"/>
  <c r="BD41" i="74"/>
  <c r="CB41" i="74" s="1"/>
  <c r="BK41" i="74"/>
  <c r="CI41" i="74" s="1"/>
  <c r="BC41" i="74"/>
  <c r="BJ41" i="74"/>
  <c r="CH41" i="74" s="1"/>
  <c r="BH40" i="74"/>
  <c r="CF40" i="74" s="1"/>
  <c r="BG40" i="74"/>
  <c r="CE40" i="74" s="1"/>
  <c r="BF40" i="74"/>
  <c r="CD40" i="74" s="1"/>
  <c r="BC40" i="74"/>
  <c r="BE40" i="74"/>
  <c r="CC40" i="74" s="1"/>
  <c r="BK40" i="74"/>
  <c r="CI40" i="74" s="1"/>
  <c r="BL40" i="74"/>
  <c r="CJ40" i="74" s="1"/>
  <c r="BD40" i="74"/>
  <c r="CB40" i="74" s="1"/>
  <c r="BJ40" i="74"/>
  <c r="CH40" i="74" s="1"/>
  <c r="BI40" i="74"/>
  <c r="CG40" i="74" s="1"/>
  <c r="BH39" i="74"/>
  <c r="CF39" i="74" s="1"/>
  <c r="BG39" i="74"/>
  <c r="CE39" i="74" s="1"/>
  <c r="BF39" i="74"/>
  <c r="CD39" i="74" s="1"/>
  <c r="BE39" i="74"/>
  <c r="CC39" i="74" s="1"/>
  <c r="BL39" i="74"/>
  <c r="CJ39" i="74" s="1"/>
  <c r="BD39" i="74"/>
  <c r="CB39" i="74" s="1"/>
  <c r="BK39" i="74"/>
  <c r="CI39" i="74" s="1"/>
  <c r="BC39" i="74"/>
  <c r="BJ39" i="74"/>
  <c r="CH39" i="74" s="1"/>
  <c r="BI39" i="74"/>
  <c r="CG39" i="74" s="1"/>
  <c r="BH38" i="74"/>
  <c r="CF38" i="74" s="1"/>
  <c r="BG38" i="74"/>
  <c r="CE38" i="74" s="1"/>
  <c r="BK38" i="74"/>
  <c r="CI38" i="74" s="1"/>
  <c r="BF38" i="74"/>
  <c r="CD38" i="74" s="1"/>
  <c r="BC38" i="74"/>
  <c r="BI38" i="74"/>
  <c r="CG38" i="74" s="1"/>
  <c r="BE38" i="74"/>
  <c r="CC38" i="74" s="1"/>
  <c r="BL38" i="74"/>
  <c r="CJ38" i="74" s="1"/>
  <c r="BD38" i="74"/>
  <c r="CB38" i="74" s="1"/>
  <c r="BJ38" i="74"/>
  <c r="CH38" i="74" s="1"/>
  <c r="BH37" i="74"/>
  <c r="CF37" i="74" s="1"/>
  <c r="BG37" i="74"/>
  <c r="CE37" i="74" s="1"/>
  <c r="BF37" i="74"/>
  <c r="CD37" i="74" s="1"/>
  <c r="BE37" i="74"/>
  <c r="CC37" i="74" s="1"/>
  <c r="BL37" i="74"/>
  <c r="CJ37" i="74" s="1"/>
  <c r="BD37" i="74"/>
  <c r="CB37" i="74" s="1"/>
  <c r="BK37" i="74"/>
  <c r="CI37" i="74" s="1"/>
  <c r="BC37" i="74"/>
  <c r="BI37" i="74"/>
  <c r="CG37" i="74" s="1"/>
  <c r="BJ37" i="74"/>
  <c r="CH37" i="74" s="1"/>
  <c r="BH36" i="74"/>
  <c r="CF36" i="74" s="1"/>
  <c r="BJ36" i="74"/>
  <c r="CH36" i="74" s="1"/>
  <c r="BG36" i="74"/>
  <c r="CE36" i="74" s="1"/>
  <c r="BF36" i="74"/>
  <c r="CD36" i="74" s="1"/>
  <c r="BE36" i="74"/>
  <c r="CC36" i="74" s="1"/>
  <c r="BK36" i="74"/>
  <c r="CI36" i="74" s="1"/>
  <c r="BL36" i="74"/>
  <c r="CJ36" i="74" s="1"/>
  <c r="BD36" i="74"/>
  <c r="CB36" i="74" s="1"/>
  <c r="BC36" i="74"/>
  <c r="BI36" i="74"/>
  <c r="CG36" i="74" s="1"/>
  <c r="BH23" i="74"/>
  <c r="CF23" i="74" s="1"/>
  <c r="BG23" i="74"/>
  <c r="CE23" i="74" s="1"/>
  <c r="BF23" i="74"/>
  <c r="CD23" i="74" s="1"/>
  <c r="BD23" i="74"/>
  <c r="CB23" i="74" s="1"/>
  <c r="BE23" i="74"/>
  <c r="CC23" i="74" s="1"/>
  <c r="BI23" i="74"/>
  <c r="CG23" i="74" s="1"/>
  <c r="BL23" i="74"/>
  <c r="CJ23" i="74" s="1"/>
  <c r="BK23" i="74"/>
  <c r="CI23" i="74" s="1"/>
  <c r="BC23" i="74"/>
  <c r="BJ23" i="74"/>
  <c r="CH23" i="74" s="1"/>
  <c r="BH22" i="74"/>
  <c r="CF22" i="74" s="1"/>
  <c r="BG22" i="74"/>
  <c r="CE22" i="74" s="1"/>
  <c r="BF22" i="74"/>
  <c r="CD22" i="74" s="1"/>
  <c r="BJ22" i="74"/>
  <c r="CH22" i="74" s="1"/>
  <c r="BI22" i="74"/>
  <c r="CG22" i="74" s="1"/>
  <c r="BE22" i="74"/>
  <c r="CC22" i="74" s="1"/>
  <c r="BL22" i="74"/>
  <c r="CJ22" i="74" s="1"/>
  <c r="BD22" i="74"/>
  <c r="CB22" i="74" s="1"/>
  <c r="BK22" i="74"/>
  <c r="CI22" i="74" s="1"/>
  <c r="BC22" i="74"/>
  <c r="BH21" i="74"/>
  <c r="CF21" i="74" s="1"/>
  <c r="BG21" i="74"/>
  <c r="CE21" i="74" s="1"/>
  <c r="BF21" i="74"/>
  <c r="CD21" i="74" s="1"/>
  <c r="BE21" i="74"/>
  <c r="CC21" i="74" s="1"/>
  <c r="BL21" i="74"/>
  <c r="CJ21" i="74" s="1"/>
  <c r="BD21" i="74"/>
  <c r="CB21" i="74" s="1"/>
  <c r="BK21" i="74"/>
  <c r="CI21" i="74" s="1"/>
  <c r="BC21" i="74"/>
  <c r="BJ21" i="74"/>
  <c r="CH21" i="74" s="1"/>
  <c r="BI21" i="74"/>
  <c r="CG21" i="74" s="1"/>
  <c r="BH20" i="74"/>
  <c r="CF20" i="74" s="1"/>
  <c r="BG20" i="74"/>
  <c r="CE20" i="74" s="1"/>
  <c r="BF20" i="74"/>
  <c r="CD20" i="74" s="1"/>
  <c r="BE20" i="74"/>
  <c r="CC20" i="74" s="1"/>
  <c r="BL20" i="74"/>
  <c r="CJ20" i="74" s="1"/>
  <c r="BD20" i="74"/>
  <c r="CB20" i="74" s="1"/>
  <c r="BI20" i="74"/>
  <c r="CG20" i="74" s="1"/>
  <c r="BK20" i="74"/>
  <c r="CI20" i="74" s="1"/>
  <c r="BC20" i="74"/>
  <c r="BJ20" i="74"/>
  <c r="CH20" i="74" s="1"/>
  <c r="BH19" i="74"/>
  <c r="CF19" i="74" s="1"/>
  <c r="BG19" i="74"/>
  <c r="CE19" i="74" s="1"/>
  <c r="BI19" i="74"/>
  <c r="CG19" i="74" s="1"/>
  <c r="BF19" i="74"/>
  <c r="CD19" i="74" s="1"/>
  <c r="BC19" i="74"/>
  <c r="BE19" i="74"/>
  <c r="CC19" i="74" s="1"/>
  <c r="BK19" i="74"/>
  <c r="CI19" i="74" s="1"/>
  <c r="BL19" i="74"/>
  <c r="CJ19" i="74" s="1"/>
  <c r="BD19" i="74"/>
  <c r="CB19" i="74" s="1"/>
  <c r="BJ19" i="74"/>
  <c r="CH19" i="74" s="1"/>
  <c r="BS43" i="74"/>
  <c r="BX43" i="74"/>
  <c r="BS25" i="74"/>
  <c r="BW43" i="74"/>
  <c r="BP43" i="74"/>
  <c r="BT43" i="74"/>
  <c r="BU43" i="74"/>
  <c r="BV25" i="74"/>
  <c r="BO43" i="74"/>
  <c r="BR43" i="74"/>
  <c r="BH11" i="74"/>
  <c r="CF11" i="74" s="1"/>
  <c r="BG11" i="74"/>
  <c r="CE11" i="74" s="1"/>
  <c r="BF11" i="74"/>
  <c r="CD11" i="74" s="1"/>
  <c r="BE11" i="74"/>
  <c r="CC11" i="74" s="1"/>
  <c r="BL11" i="74"/>
  <c r="CJ11" i="74" s="1"/>
  <c r="BD11" i="74"/>
  <c r="CB11" i="74" s="1"/>
  <c r="BK11" i="74"/>
  <c r="CI11" i="74" s="1"/>
  <c r="BC11" i="74"/>
  <c r="BI11" i="74"/>
  <c r="CG11" i="74" s="1"/>
  <c r="BJ11" i="74"/>
  <c r="CH11" i="74" s="1"/>
  <c r="BQ43" i="74"/>
  <c r="BU25" i="74"/>
  <c r="BW25" i="74"/>
  <c r="BH10" i="74"/>
  <c r="CF10" i="74" s="1"/>
  <c r="BC10" i="74"/>
  <c r="BG10" i="74"/>
  <c r="CE10" i="74" s="1"/>
  <c r="BK10" i="74"/>
  <c r="CI10" i="74" s="1"/>
  <c r="BF10" i="74"/>
  <c r="CD10" i="74" s="1"/>
  <c r="BJ10" i="74"/>
  <c r="CH10" i="74" s="1"/>
  <c r="BE10" i="74"/>
  <c r="CC10" i="74" s="1"/>
  <c r="BI10" i="74"/>
  <c r="CG10" i="74" s="1"/>
  <c r="BL10" i="74"/>
  <c r="CJ10" i="74" s="1"/>
  <c r="BD10" i="74"/>
  <c r="CB10" i="74" s="1"/>
  <c r="BT25" i="74"/>
  <c r="BX25" i="74"/>
  <c r="BH9" i="74"/>
  <c r="CF9" i="74" s="1"/>
  <c r="BG9" i="74"/>
  <c r="CE9" i="74" s="1"/>
  <c r="BF9" i="74"/>
  <c r="CD9" i="74" s="1"/>
  <c r="BE9" i="74"/>
  <c r="CC9" i="74" s="1"/>
  <c r="BI9" i="74"/>
  <c r="CG9" i="74" s="1"/>
  <c r="BL9" i="74"/>
  <c r="CJ9" i="74" s="1"/>
  <c r="BD9" i="74"/>
  <c r="CB9" i="74" s="1"/>
  <c r="BK9" i="74"/>
  <c r="CI9" i="74" s="1"/>
  <c r="BC9" i="74"/>
  <c r="BJ9" i="74"/>
  <c r="CH9" i="74" s="1"/>
  <c r="BR25" i="74"/>
  <c r="BV43" i="74"/>
  <c r="BG8" i="74"/>
  <c r="CE8" i="74" s="1"/>
  <c r="BH8" i="74"/>
  <c r="CF8" i="74" s="1"/>
  <c r="BF8" i="74"/>
  <c r="CD8" i="74" s="1"/>
  <c r="BL8" i="74"/>
  <c r="CJ8" i="74" s="1"/>
  <c r="BE8" i="74"/>
  <c r="CC8" i="74" s="1"/>
  <c r="BD8" i="74"/>
  <c r="CB8" i="74" s="1"/>
  <c r="BK8" i="74"/>
  <c r="CI8" i="74" s="1"/>
  <c r="BC8" i="74"/>
  <c r="BI8" i="74"/>
  <c r="CG8" i="74" s="1"/>
  <c r="BJ8" i="74"/>
  <c r="CH8" i="74" s="1"/>
  <c r="BP25" i="74"/>
  <c r="BQ25" i="74"/>
  <c r="BK24" i="74"/>
  <c r="CI24" i="74" s="1"/>
  <c r="BH7" i="74"/>
  <c r="CF7" i="74" s="1"/>
  <c r="BK7" i="74"/>
  <c r="CI7" i="74" s="1"/>
  <c r="BI7" i="74"/>
  <c r="CG7" i="74" s="1"/>
  <c r="BG7" i="74"/>
  <c r="CE7" i="74" s="1"/>
  <c r="BC7" i="74"/>
  <c r="BF7" i="74"/>
  <c r="CD7" i="74" s="1"/>
  <c r="BJ7" i="74"/>
  <c r="CH7" i="74" s="1"/>
  <c r="BE7" i="74"/>
  <c r="CC7" i="74" s="1"/>
  <c r="BL7" i="74"/>
  <c r="CJ7" i="74" s="1"/>
  <c r="BD7" i="74"/>
  <c r="CB7" i="74" s="1"/>
  <c r="BL24" i="74"/>
  <c r="CJ24" i="74" s="1"/>
  <c r="BC24" i="74"/>
  <c r="CA24" i="74" s="1"/>
  <c r="BD24" i="74"/>
  <c r="CB24" i="74" s="1"/>
  <c r="BE24" i="74"/>
  <c r="CC24" i="74" s="1"/>
  <c r="BF24" i="74"/>
  <c r="CD24" i="74" s="1"/>
  <c r="BI24" i="74"/>
  <c r="CG24" i="74" s="1"/>
  <c r="BH24" i="74"/>
  <c r="CF24" i="74" s="1"/>
  <c r="BG24" i="74"/>
  <c r="CE24" i="74" s="1"/>
  <c r="BO25" i="74"/>
  <c r="BJ24" i="74"/>
  <c r="CH24" i="74" s="1"/>
  <c r="P13" i="65"/>
  <c r="P17" i="65" s="1"/>
  <c r="P13" i="59"/>
  <c r="P16" i="59" s="1"/>
  <c r="EZ18" i="30"/>
  <c r="DT18" i="30"/>
  <c r="EH33" i="30"/>
  <c r="EY33" i="30"/>
  <c r="BO33" i="30"/>
  <c r="K16" i="71"/>
  <c r="M8" i="71"/>
  <c r="BP31" i="30" l="1"/>
  <c r="E37" i="76"/>
  <c r="E38" i="76" s="1"/>
  <c r="E42" i="76" s="1"/>
  <c r="E37" i="46"/>
  <c r="E38" i="46" s="1"/>
  <c r="E42" i="46" s="1"/>
  <c r="E38" i="73"/>
  <c r="E42" i="73" s="1"/>
  <c r="E26" i="76"/>
  <c r="E26" i="46"/>
  <c r="E23" i="61"/>
  <c r="E23" i="94" s="1"/>
  <c r="D26" i="76"/>
  <c r="D23" i="61"/>
  <c r="D23" i="94" s="1"/>
  <c r="D26" i="46"/>
  <c r="M26" i="73"/>
  <c r="D37" i="76"/>
  <c r="D38" i="76" s="1"/>
  <c r="D42" i="76" s="1"/>
  <c r="D38" i="73"/>
  <c r="D42" i="73" s="1"/>
  <c r="D37" i="46"/>
  <c r="D38" i="46" s="1"/>
  <c r="D42" i="46" s="1"/>
  <c r="C18" i="65"/>
  <c r="C17" i="59"/>
  <c r="CA12" i="74"/>
  <c r="E12" i="74"/>
  <c r="F12" i="74" s="1"/>
  <c r="CA41" i="74"/>
  <c r="E41" i="74"/>
  <c r="F41" i="74" s="1"/>
  <c r="CA40" i="74"/>
  <c r="E40" i="74"/>
  <c r="F40" i="74" s="1"/>
  <c r="CA39" i="74"/>
  <c r="E39" i="74"/>
  <c r="F39" i="74" s="1"/>
  <c r="CA38" i="74"/>
  <c r="E38" i="74"/>
  <c r="F38" i="74" s="1"/>
  <c r="CA37" i="74"/>
  <c r="E37" i="74"/>
  <c r="F37" i="74" s="1"/>
  <c r="CA36" i="74"/>
  <c r="E36" i="74"/>
  <c r="F36" i="74" s="1"/>
  <c r="CA23" i="74"/>
  <c r="E23" i="74"/>
  <c r="F23" i="74" s="1"/>
  <c r="CA22" i="74"/>
  <c r="E22" i="74"/>
  <c r="F22" i="74" s="1"/>
  <c r="CA21" i="74"/>
  <c r="E21" i="74"/>
  <c r="F21" i="74" s="1"/>
  <c r="CA20" i="74"/>
  <c r="E20" i="74"/>
  <c r="F20" i="74" s="1"/>
  <c r="CA19" i="74"/>
  <c r="E19" i="74"/>
  <c r="F19" i="74" s="1"/>
  <c r="CA11" i="74"/>
  <c r="E11" i="74"/>
  <c r="F11" i="74" s="1"/>
  <c r="CA10" i="74"/>
  <c r="E10" i="74"/>
  <c r="F10" i="74" s="1"/>
  <c r="CA9" i="74"/>
  <c r="E9" i="74"/>
  <c r="F9" i="74" s="1"/>
  <c r="CA8" i="74"/>
  <c r="E8" i="74"/>
  <c r="F8" i="74" s="1"/>
  <c r="CA7" i="74"/>
  <c r="E7" i="74"/>
  <c r="F7" i="74" s="1"/>
  <c r="E24" i="74"/>
  <c r="F24" i="74" s="1"/>
  <c r="EI33" i="30"/>
  <c r="EZ33" i="30"/>
  <c r="K18" i="71"/>
  <c r="M16" i="71"/>
  <c r="M18" i="71" s="1"/>
  <c r="K26" i="70" s="1"/>
  <c r="K28" i="70" s="1"/>
  <c r="N26" i="46" l="1"/>
  <c r="N26" i="76"/>
  <c r="F6" i="46"/>
  <c r="M6" i="73"/>
  <c r="L6" i="46" l="1"/>
  <c r="O10" i="66" l="1"/>
  <c r="O36" i="59"/>
  <c r="G6" i="46"/>
  <c r="P36" i="59" l="1"/>
  <c r="C36" i="59" s="1"/>
  <c r="P10" i="66"/>
  <c r="I18" i="63"/>
  <c r="D18" i="63"/>
  <c r="H18" i="63"/>
  <c r="C18" i="63"/>
  <c r="G18" i="63"/>
  <c r="J18" i="63" l="1"/>
  <c r="F18" i="63"/>
  <c r="E18" i="63"/>
  <c r="B18" i="63"/>
  <c r="L17" i="63" l="1"/>
  <c r="C70" i="63" s="1"/>
  <c r="L9" i="63"/>
  <c r="C62" i="63" s="1"/>
  <c r="M5" i="46"/>
  <c r="M9" i="46" s="1"/>
  <c r="BW13" i="74" l="1"/>
  <c r="BT13" i="74"/>
  <c r="BO13" i="74"/>
  <c r="BQ13" i="74"/>
  <c r="BS13" i="74"/>
  <c r="BX13" i="74"/>
  <c r="BR13" i="74"/>
  <c r="BP13" i="74"/>
  <c r="BU13" i="74"/>
  <c r="BV13" i="74"/>
  <c r="BP45" i="74" l="1"/>
  <c r="E18" i="68"/>
  <c r="BQ45" i="74"/>
  <c r="F18" i="68"/>
  <c r="BR45" i="74"/>
  <c r="G18" i="68"/>
  <c r="BO45" i="74"/>
  <c r="D18" i="68"/>
  <c r="BV45" i="74"/>
  <c r="K18" i="68"/>
  <c r="BX45" i="74"/>
  <c r="M18" i="68"/>
  <c r="BT45" i="74"/>
  <c r="I18" i="68"/>
  <c r="BU45" i="74"/>
  <c r="J18" i="68"/>
  <c r="BS45" i="74"/>
  <c r="H18" i="68"/>
  <c r="BW45" i="74"/>
  <c r="L18" i="68"/>
  <c r="M14" i="75" l="1"/>
  <c r="M35" i="68"/>
  <c r="J35" i="68"/>
  <c r="J14" i="75"/>
  <c r="D14" i="75"/>
  <c r="D35" i="68"/>
  <c r="I14" i="75"/>
  <c r="I35" i="68"/>
  <c r="G35" i="68"/>
  <c r="G14" i="75"/>
  <c r="L14" i="75"/>
  <c r="L35" i="68"/>
  <c r="F14" i="75"/>
  <c r="F35" i="68"/>
  <c r="H35" i="68"/>
  <c r="H14" i="75"/>
  <c r="K14" i="75"/>
  <c r="K35" i="68"/>
  <c r="E14" i="75"/>
  <c r="E35" i="68"/>
  <c r="I17" i="69"/>
  <c r="I21" i="69" s="1"/>
  <c r="K17" i="69"/>
  <c r="K21" i="69" s="1"/>
  <c r="K21" i="68"/>
  <c r="G17" i="69"/>
  <c r="G21" i="69" s="1"/>
  <c r="E21" i="68"/>
  <c r="E17" i="69"/>
  <c r="E21" i="69" s="1"/>
  <c r="BY45" i="74"/>
  <c r="J17" i="69"/>
  <c r="J21" i="69" s="1"/>
  <c r="G21" i="68"/>
  <c r="F21" i="68"/>
  <c r="D21" i="68"/>
  <c r="J21" i="68"/>
  <c r="I21" i="68"/>
  <c r="H17" i="69"/>
  <c r="H21" i="69" s="1"/>
  <c r="M17" i="69"/>
  <c r="M21" i="69" s="1"/>
  <c r="L21" i="68"/>
  <c r="M21" i="68"/>
  <c r="L17" i="69"/>
  <c r="L21" i="69" s="1"/>
  <c r="F17" i="69"/>
  <c r="F21" i="69" s="1"/>
  <c r="D17" i="69"/>
  <c r="D21" i="69" s="1"/>
  <c r="H21" i="68"/>
  <c r="C18" i="68"/>
  <c r="C34" i="68"/>
  <c r="E22" i="68" l="1"/>
  <c r="H22" i="68"/>
  <c r="I22" i="68"/>
  <c r="M22" i="68"/>
  <c r="J22" i="68"/>
  <c r="G22" i="68"/>
  <c r="L22" i="68"/>
  <c r="D22" i="68"/>
  <c r="K22" i="68"/>
  <c r="F22" i="68"/>
  <c r="C17" i="69"/>
  <c r="C21" i="68"/>
  <c r="C35" i="68"/>
  <c r="C14" i="75"/>
  <c r="C21" i="69"/>
  <c r="H16" i="75" l="1"/>
  <c r="H18" i="75" s="1"/>
  <c r="H22" i="75" s="1"/>
  <c r="H37" i="68"/>
  <c r="H38" i="68" s="1"/>
  <c r="I16" i="75"/>
  <c r="I18" i="75" s="1"/>
  <c r="I22" i="75" s="1"/>
  <c r="I37" i="68"/>
  <c r="I38" i="68" s="1"/>
  <c r="K37" i="68"/>
  <c r="K38" i="68" s="1"/>
  <c r="K16" i="75"/>
  <c r="K18" i="75" s="1"/>
  <c r="K22" i="75" s="1"/>
  <c r="M16" i="75"/>
  <c r="M18" i="75" s="1"/>
  <c r="M22" i="75" s="1"/>
  <c r="M37" i="68"/>
  <c r="M38" i="68" s="1"/>
  <c r="C22" i="68"/>
  <c r="D16" i="75"/>
  <c r="D37" i="68"/>
  <c r="L16" i="75"/>
  <c r="L18" i="75" s="1"/>
  <c r="L22" i="75" s="1"/>
  <c r="L37" i="68"/>
  <c r="L38" i="68" s="1"/>
  <c r="F37" i="68"/>
  <c r="F38" i="68" s="1"/>
  <c r="F16" i="75"/>
  <c r="F18" i="75" s="1"/>
  <c r="F22" i="75" s="1"/>
  <c r="E16" i="75"/>
  <c r="E18" i="75" s="1"/>
  <c r="E22" i="75" s="1"/>
  <c r="E37" i="68"/>
  <c r="E38" i="68" s="1"/>
  <c r="G16" i="75"/>
  <c r="G18" i="75" s="1"/>
  <c r="G22" i="75" s="1"/>
  <c r="G37" i="68"/>
  <c r="G38" i="68" s="1"/>
  <c r="J16" i="75"/>
  <c r="J18" i="75" s="1"/>
  <c r="J22" i="75" s="1"/>
  <c r="J37" i="68"/>
  <c r="J38" i="68" s="1"/>
  <c r="BH16" i="74"/>
  <c r="BJ18" i="74"/>
  <c r="CH18" i="74" s="1"/>
  <c r="BL18" i="74"/>
  <c r="CJ18" i="74" s="1"/>
  <c r="BH18" i="74"/>
  <c r="CF18" i="74" s="1"/>
  <c r="BL16" i="74"/>
  <c r="BH5" i="74"/>
  <c r="CF5" i="74" s="1"/>
  <c r="BK29" i="74"/>
  <c r="CI29" i="74" s="1"/>
  <c r="BC34" i="74"/>
  <c r="BC6" i="74"/>
  <c r="BC16" i="74"/>
  <c r="CA16" i="74" s="1"/>
  <c r="BF4" i="74"/>
  <c r="BK5" i="74"/>
  <c r="CI5" i="74" s="1"/>
  <c r="BE5" i="74"/>
  <c r="CC5" i="74" s="1"/>
  <c r="BK28" i="74"/>
  <c r="CI28" i="74" s="1"/>
  <c r="BF18" i="74"/>
  <c r="CD18" i="74" s="1"/>
  <c r="BF17" i="74"/>
  <c r="CD17" i="74" s="1"/>
  <c r="C44" i="68"/>
  <c r="C24" i="75" s="1"/>
  <c r="BL28" i="74"/>
  <c r="CJ28" i="74" s="1"/>
  <c r="BL6" i="74"/>
  <c r="CJ6" i="74" s="1"/>
  <c r="BJ6" i="74"/>
  <c r="CH6" i="74" s="1"/>
  <c r="C16" i="75" l="1"/>
  <c r="D18" i="75"/>
  <c r="C37" i="68"/>
  <c r="D38" i="68"/>
  <c r="C38" i="68" s="1"/>
  <c r="CF16" i="74"/>
  <c r="CD4" i="74"/>
  <c r="BF28" i="74"/>
  <c r="BC28" i="74"/>
  <c r="BI18" i="74"/>
  <c r="CG18" i="74" s="1"/>
  <c r="BI28" i="74"/>
  <c r="BF29" i="74"/>
  <c r="CD29" i="74" s="1"/>
  <c r="BC30" i="74"/>
  <c r="BI4" i="74"/>
  <c r="BI6" i="74"/>
  <c r="CG6" i="74" s="1"/>
  <c r="BK16" i="74"/>
  <c r="BK18" i="74"/>
  <c r="CI18" i="74" s="1"/>
  <c r="BL5" i="74"/>
  <c r="CJ5" i="74" s="1"/>
  <c r="BD17" i="74"/>
  <c r="CB17" i="74" s="1"/>
  <c r="BL17" i="74"/>
  <c r="CJ17" i="74" s="1"/>
  <c r="BE29" i="74"/>
  <c r="CC29" i="74" s="1"/>
  <c r="CJ16" i="74"/>
  <c r="CA6" i="74"/>
  <c r="CA34" i="74"/>
  <c r="BG34" i="74"/>
  <c r="BK34" i="74"/>
  <c r="BF35" i="74"/>
  <c r="CD35" i="74" s="1"/>
  <c r="BJ35" i="74"/>
  <c r="CH35" i="74" s="1"/>
  <c r="BE42" i="74"/>
  <c r="CC42" i="74" s="1"/>
  <c r="BI42" i="74"/>
  <c r="CG42" i="74" s="1"/>
  <c r="BD34" i="74"/>
  <c r="BH34" i="74"/>
  <c r="BL34" i="74"/>
  <c r="BG35" i="74"/>
  <c r="CE35" i="74" s="1"/>
  <c r="BK35" i="74"/>
  <c r="CI35" i="74" s="1"/>
  <c r="BF42" i="74"/>
  <c r="CD42" i="74" s="1"/>
  <c r="BJ42" i="74"/>
  <c r="CH42" i="74" s="1"/>
  <c r="BE34" i="74"/>
  <c r="BI34" i="74"/>
  <c r="BD35" i="74"/>
  <c r="CB35" i="74" s="1"/>
  <c r="BH35" i="74"/>
  <c r="CF35" i="74" s="1"/>
  <c r="BL35" i="74"/>
  <c r="CJ35" i="74" s="1"/>
  <c r="BG42" i="74"/>
  <c r="CE42" i="74" s="1"/>
  <c r="BK42" i="74"/>
  <c r="CI42" i="74" s="1"/>
  <c r="BF34" i="74"/>
  <c r="BJ34" i="74"/>
  <c r="BE35" i="74"/>
  <c r="CC35" i="74" s="1"/>
  <c r="BI35" i="74"/>
  <c r="CG35" i="74" s="1"/>
  <c r="BD42" i="74"/>
  <c r="CB42" i="74" s="1"/>
  <c r="BH42" i="74"/>
  <c r="CF42" i="74" s="1"/>
  <c r="BL42" i="74"/>
  <c r="CJ42" i="74" s="1"/>
  <c r="BI5" i="74"/>
  <c r="CG5" i="74" s="1"/>
  <c r="BD30" i="74"/>
  <c r="CB30" i="74" s="1"/>
  <c r="BE18" i="74"/>
  <c r="CC18" i="74" s="1"/>
  <c r="BC42" i="74"/>
  <c r="BD4" i="74"/>
  <c r="BI16" i="74"/>
  <c r="BJ17" i="74"/>
  <c r="CH17" i="74" s="1"/>
  <c r="BE17" i="74"/>
  <c r="CC17" i="74" s="1"/>
  <c r="BC29" i="74"/>
  <c r="BH30" i="74"/>
  <c r="CF30" i="74" s="1"/>
  <c r="BG30" i="74"/>
  <c r="CE30" i="74" s="1"/>
  <c r="BK30" i="74"/>
  <c r="CI30" i="74" s="1"/>
  <c r="CI31" i="74" s="1"/>
  <c r="BJ16" i="74"/>
  <c r="BC4" i="74"/>
  <c r="BG28" i="74"/>
  <c r="BH6" i="74"/>
  <c r="CF6" i="74" s="1"/>
  <c r="BG29" i="74"/>
  <c r="CE29" i="74" s="1"/>
  <c r="BF30" i="74"/>
  <c r="CD30" i="74" s="1"/>
  <c r="BG5" i="74"/>
  <c r="CE5" i="74" s="1"/>
  <c r="BE16" i="74"/>
  <c r="BH17" i="74"/>
  <c r="CF17" i="74" s="1"/>
  <c r="BC18" i="74"/>
  <c r="BG4" i="74"/>
  <c r="BI17" i="74"/>
  <c r="CG17" i="74" s="1"/>
  <c r="BE30" i="74"/>
  <c r="CC30" i="74" s="1"/>
  <c r="BD29" i="74"/>
  <c r="CB29" i="74" s="1"/>
  <c r="BC17" i="74"/>
  <c r="BJ29" i="74"/>
  <c r="CH29" i="74" s="1"/>
  <c r="BH29" i="74"/>
  <c r="CF29" i="74" s="1"/>
  <c r="BL4" i="74"/>
  <c r="BE4" i="74"/>
  <c r="BG6" i="74"/>
  <c r="CE6" i="74" s="1"/>
  <c r="BL30" i="74"/>
  <c r="CJ30" i="74" s="1"/>
  <c r="BG16" i="74"/>
  <c r="BF5" i="74"/>
  <c r="CD5" i="74" s="1"/>
  <c r="BJ28" i="74"/>
  <c r="BK6" i="74"/>
  <c r="CI6" i="74" s="1"/>
  <c r="BF6" i="74"/>
  <c r="CD6" i="74" s="1"/>
  <c r="BD18" i="74"/>
  <c r="CB18" i="74" s="1"/>
  <c r="BL29" i="74"/>
  <c r="BK4" i="74"/>
  <c r="BE6" i="74"/>
  <c r="CC6" i="74" s="1"/>
  <c r="BC5" i="74"/>
  <c r="BI29" i="74"/>
  <c r="CG29" i="74" s="1"/>
  <c r="BD5" i="74"/>
  <c r="CB5" i="74" s="1"/>
  <c r="BD6" i="74"/>
  <c r="CB6" i="74" s="1"/>
  <c r="BF16" i="74"/>
  <c r="BI30" i="74"/>
  <c r="CG30" i="74" s="1"/>
  <c r="BJ5" i="74"/>
  <c r="CH5" i="74" s="1"/>
  <c r="BD28" i="74"/>
  <c r="BH28" i="74"/>
  <c r="BD16" i="74"/>
  <c r="BJ4" i="74"/>
  <c r="BH4" i="74"/>
  <c r="BJ30" i="74"/>
  <c r="CH30" i="74" s="1"/>
  <c r="BK17" i="74"/>
  <c r="CI17" i="74" s="1"/>
  <c r="BC35" i="74"/>
  <c r="BG17" i="74"/>
  <c r="CE17" i="74" s="1"/>
  <c r="BE28" i="74"/>
  <c r="BG18" i="74"/>
  <c r="CE18" i="74" s="1"/>
  <c r="D22" i="75" l="1"/>
  <c r="C22" i="75" s="1"/>
  <c r="C18" i="75"/>
  <c r="CJ25" i="74"/>
  <c r="BC43" i="74"/>
  <c r="BK31" i="74"/>
  <c r="BC25" i="74"/>
  <c r="E34" i="74"/>
  <c r="F34" i="74" s="1"/>
  <c r="BD43" i="74"/>
  <c r="CB34" i="74"/>
  <c r="CB43" i="74" s="1"/>
  <c r="BJ43" i="74"/>
  <c r="CH34" i="74"/>
  <c r="CH43" i="74" s="1"/>
  <c r="BE43" i="74"/>
  <c r="CC34" i="74"/>
  <c r="CC43" i="74" s="1"/>
  <c r="BK43" i="74"/>
  <c r="CI34" i="74"/>
  <c r="CI43" i="74" s="1"/>
  <c r="BF13" i="74"/>
  <c r="BF43" i="74"/>
  <c r="CD34" i="74"/>
  <c r="CD43" i="74" s="1"/>
  <c r="BL43" i="74"/>
  <c r="CJ34" i="74"/>
  <c r="CJ43" i="74" s="1"/>
  <c r="BG43" i="74"/>
  <c r="CE34" i="74"/>
  <c r="CE43" i="74" s="1"/>
  <c r="BI43" i="74"/>
  <c r="CG34" i="74"/>
  <c r="CG43" i="74" s="1"/>
  <c r="BH43" i="74"/>
  <c r="CF34" i="74"/>
  <c r="CF43" i="74" s="1"/>
  <c r="CA42" i="74"/>
  <c r="E42" i="74"/>
  <c r="F42" i="74" s="1"/>
  <c r="CC28" i="74"/>
  <c r="CC31" i="74" s="1"/>
  <c r="BE31" i="74"/>
  <c r="BJ13" i="74"/>
  <c r="CH4" i="74"/>
  <c r="CH13" i="74" s="1"/>
  <c r="CC4" i="74"/>
  <c r="CC13" i="74" s="1"/>
  <c r="BE13" i="74"/>
  <c r="BE25" i="74"/>
  <c r="CC16" i="74"/>
  <c r="CC25" i="74" s="1"/>
  <c r="CH16" i="74"/>
  <c r="CH25" i="74" s="1"/>
  <c r="BJ25" i="74"/>
  <c r="BI25" i="74"/>
  <c r="CG16" i="74"/>
  <c r="CG25" i="74" s="1"/>
  <c r="E6" i="74"/>
  <c r="F6" i="74" s="1"/>
  <c r="BK25" i="74"/>
  <c r="CI16" i="74"/>
  <c r="CI25" i="74" s="1"/>
  <c r="CA30" i="74"/>
  <c r="CA28" i="74"/>
  <c r="BC31" i="74"/>
  <c r="BH25" i="74"/>
  <c r="CB16" i="74"/>
  <c r="CB25" i="74" s="1"/>
  <c r="BD25" i="74"/>
  <c r="CA5" i="74"/>
  <c r="E5" i="74"/>
  <c r="F5" i="74" s="1"/>
  <c r="BG25" i="74"/>
  <c r="CE16" i="74"/>
  <c r="CE25" i="74" s="1"/>
  <c r="CJ4" i="74"/>
  <c r="CJ13" i="74" s="1"/>
  <c r="BL13" i="74"/>
  <c r="CA17" i="74"/>
  <c r="E17" i="74"/>
  <c r="F17" i="74" s="1"/>
  <c r="BG13" i="74"/>
  <c r="CE4" i="74"/>
  <c r="CE13" i="74" s="1"/>
  <c r="CA29" i="74"/>
  <c r="CB4" i="74"/>
  <c r="CB13" i="74" s="1"/>
  <c r="BD13" i="74"/>
  <c r="E16" i="74"/>
  <c r="BF31" i="74"/>
  <c r="CD28" i="74"/>
  <c r="CD31" i="74" s="1"/>
  <c r="CF25" i="74"/>
  <c r="BD31" i="74"/>
  <c r="CB28" i="74"/>
  <c r="CB31" i="74" s="1"/>
  <c r="BK13" i="74"/>
  <c r="CI4" i="74"/>
  <c r="CI13" i="74" s="1"/>
  <c r="CH28" i="74"/>
  <c r="CH31" i="74" s="1"/>
  <c r="BJ31" i="74"/>
  <c r="CA4" i="74"/>
  <c r="BC13" i="74"/>
  <c r="E4" i="74"/>
  <c r="CA35" i="74"/>
  <c r="E35" i="74"/>
  <c r="F35" i="74" s="1"/>
  <c r="CF28" i="74"/>
  <c r="CF31" i="74" s="1"/>
  <c r="BH31" i="74"/>
  <c r="BF25" i="74"/>
  <c r="CD16" i="74"/>
  <c r="CD25" i="74" s="1"/>
  <c r="BL31" i="74"/>
  <c r="CJ29" i="74"/>
  <c r="CJ31" i="74" s="1"/>
  <c r="CA18" i="74"/>
  <c r="E18" i="74"/>
  <c r="F18" i="74" s="1"/>
  <c r="CE28" i="74"/>
  <c r="CE31" i="74" s="1"/>
  <c r="BG31" i="74"/>
  <c r="BL25" i="74"/>
  <c r="CG28" i="74"/>
  <c r="CG31" i="74" s="1"/>
  <c r="BI31" i="74"/>
  <c r="CD13" i="74"/>
  <c r="BH13" i="74"/>
  <c r="CF4" i="74"/>
  <c r="CF13" i="74" s="1"/>
  <c r="BI13" i="74"/>
  <c r="CG4" i="74"/>
  <c r="CG13" i="74" s="1"/>
  <c r="CI45" i="74" l="1"/>
  <c r="BK45" i="74"/>
  <c r="CJ45" i="74"/>
  <c r="BD45" i="74"/>
  <c r="BF45" i="74"/>
  <c r="CB45" i="74"/>
  <c r="CA43" i="74"/>
  <c r="BG45" i="74"/>
  <c r="BH45" i="74"/>
  <c r="BJ45" i="74"/>
  <c r="CG45" i="74"/>
  <c r="CS76" i="74" s="1"/>
  <c r="BI45" i="74"/>
  <c r="E31" i="74"/>
  <c r="F31" i="74"/>
  <c r="BL45" i="74"/>
  <c r="F4" i="74"/>
  <c r="F13" i="74" s="1"/>
  <c r="E13" i="74"/>
  <c r="E25" i="74"/>
  <c r="F16" i="74"/>
  <c r="F25" i="74" s="1"/>
  <c r="CE45" i="74"/>
  <c r="BC45" i="74"/>
  <c r="BE45" i="74"/>
  <c r="E43" i="74"/>
  <c r="CF45" i="74"/>
  <c r="CH45" i="74"/>
  <c r="BM13" i="74"/>
  <c r="CA13" i="74"/>
  <c r="CD45" i="74"/>
  <c r="CA25" i="74"/>
  <c r="CA31" i="74"/>
  <c r="CC45" i="74"/>
  <c r="F43" i="74"/>
  <c r="F45" i="74" l="1"/>
  <c r="AX76" i="74"/>
  <c r="J27" i="68"/>
  <c r="AV76" i="74"/>
  <c r="H27" i="68"/>
  <c r="AS76" i="74"/>
  <c r="E27" i="68"/>
  <c r="BA76" i="74"/>
  <c r="M27" i="68"/>
  <c r="AT76" i="74"/>
  <c r="F27" i="68"/>
  <c r="AY76" i="74"/>
  <c r="K27" i="68"/>
  <c r="AZ76" i="74"/>
  <c r="L27" i="68"/>
  <c r="AR76" i="74"/>
  <c r="D27" i="68"/>
  <c r="AW76" i="74"/>
  <c r="I27" i="68"/>
  <c r="AU76" i="74"/>
  <c r="G27" i="68"/>
  <c r="CU76" i="74"/>
  <c r="CV76" i="74"/>
  <c r="CN76" i="74"/>
  <c r="CO76" i="74"/>
  <c r="E45" i="74"/>
  <c r="CA45" i="74"/>
  <c r="CT76" i="74"/>
  <c r="CP76" i="74"/>
  <c r="CR76" i="74"/>
  <c r="CQ76" i="74"/>
  <c r="C5" i="84" l="1"/>
  <c r="D25" i="68"/>
  <c r="D30" i="68"/>
  <c r="L25" i="68"/>
  <c r="L30" i="68"/>
  <c r="F5" i="84"/>
  <c r="F9" i="84" s="1"/>
  <c r="G25" i="68"/>
  <c r="G30" i="68"/>
  <c r="G5" i="84"/>
  <c r="G9" i="84" s="1"/>
  <c r="H25" i="68"/>
  <c r="H30" i="68"/>
  <c r="E25" i="68"/>
  <c r="E30" i="68"/>
  <c r="E5" i="84"/>
  <c r="E9" i="84" s="1"/>
  <c r="F25" i="68"/>
  <c r="F30" i="68"/>
  <c r="M25" i="68"/>
  <c r="M30" i="68"/>
  <c r="J5" i="84"/>
  <c r="J9" i="84" s="1"/>
  <c r="K25" i="68"/>
  <c r="K30" i="68"/>
  <c r="H5" i="84"/>
  <c r="I25" i="68"/>
  <c r="I30" i="68"/>
  <c r="J25" i="68"/>
  <c r="J30" i="68"/>
  <c r="L5" i="84"/>
  <c r="K5" i="84"/>
  <c r="D5" i="84"/>
  <c r="I5" i="84"/>
  <c r="BB76" i="74"/>
  <c r="CM76" i="74"/>
  <c r="CW76" i="74" s="1"/>
  <c r="C9" i="82" l="1"/>
  <c r="C15" i="82" s="1"/>
  <c r="C15" i="84" s="1"/>
  <c r="C5" i="83"/>
  <c r="C9" i="83" s="1"/>
  <c r="J5" i="83"/>
  <c r="J9" i="83" s="1"/>
  <c r="F9" i="82"/>
  <c r="F15" i="82" s="1"/>
  <c r="F15" i="84" s="1"/>
  <c r="F5" i="83"/>
  <c r="F9" i="83" s="1"/>
  <c r="G5" i="83"/>
  <c r="G9" i="83" s="1"/>
  <c r="G9" i="82"/>
  <c r="G27" i="82" s="1"/>
  <c r="G22" i="82" s="1"/>
  <c r="G22" i="84" s="1"/>
  <c r="E9" i="82"/>
  <c r="E15" i="82" s="1"/>
  <c r="E15" i="84" s="1"/>
  <c r="H5" i="83"/>
  <c r="H9" i="83" s="1"/>
  <c r="E5" i="83"/>
  <c r="E9" i="83" s="1"/>
  <c r="H9" i="82"/>
  <c r="H15" i="82" s="1"/>
  <c r="H15" i="84" s="1"/>
  <c r="J9" i="82"/>
  <c r="J27" i="82" s="1"/>
  <c r="J22" i="82" s="1"/>
  <c r="J22" i="84" s="1"/>
  <c r="K5" i="83"/>
  <c r="K9" i="83" s="1"/>
  <c r="K9" i="82"/>
  <c r="K9" i="84"/>
  <c r="I9" i="84"/>
  <c r="I9" i="82"/>
  <c r="I5" i="83"/>
  <c r="I9" i="83" s="1"/>
  <c r="L9" i="82"/>
  <c r="L9" i="84"/>
  <c r="L5" i="83"/>
  <c r="L9" i="83" s="1"/>
  <c r="C9" i="84"/>
  <c r="D9" i="82"/>
  <c r="D5" i="83"/>
  <c r="D9" i="83" s="1"/>
  <c r="D9" i="84"/>
  <c r="M5" i="82"/>
  <c r="M9" i="82" s="1"/>
  <c r="H9" i="84"/>
  <c r="M5" i="84"/>
  <c r="M9" i="84" s="1"/>
  <c r="C30" i="68"/>
  <c r="C27" i="68"/>
  <c r="C25" i="68"/>
  <c r="F27" i="82" l="1"/>
  <c r="F22" i="82" s="1"/>
  <c r="F22" i="84" s="1"/>
  <c r="F27" i="84" s="1"/>
  <c r="G15" i="82"/>
  <c r="G15" i="84" s="1"/>
  <c r="G18" i="84" s="1"/>
  <c r="C27" i="82"/>
  <c r="C22" i="82" s="1"/>
  <c r="C22" i="84" s="1"/>
  <c r="E27" i="82"/>
  <c r="E22" i="82" s="1"/>
  <c r="E22" i="84" s="1"/>
  <c r="E27" i="84" s="1"/>
  <c r="J15" i="82"/>
  <c r="J15" i="84" s="1"/>
  <c r="J18" i="84" s="1"/>
  <c r="H27" i="82"/>
  <c r="H22" i="82" s="1"/>
  <c r="H22" i="84" s="1"/>
  <c r="D15" i="82"/>
  <c r="D15" i="84" s="1"/>
  <c r="D27" i="82"/>
  <c r="D22" i="82" s="1"/>
  <c r="D22" i="84" s="1"/>
  <c r="F18" i="84"/>
  <c r="F18" i="82"/>
  <c r="F15" i="83"/>
  <c r="F18" i="83" s="1"/>
  <c r="C15" i="83"/>
  <c r="C18" i="82"/>
  <c r="G27" i="84"/>
  <c r="G22" i="83"/>
  <c r="G27" i="83" s="1"/>
  <c r="L15" i="82"/>
  <c r="L15" i="84" s="1"/>
  <c r="L27" i="82"/>
  <c r="L22" i="82" s="1"/>
  <c r="L22" i="84" s="1"/>
  <c r="I27" i="82"/>
  <c r="I22" i="82" s="1"/>
  <c r="I22" i="84" s="1"/>
  <c r="I15" i="82"/>
  <c r="I15" i="84" s="1"/>
  <c r="H15" i="83"/>
  <c r="H18" i="82"/>
  <c r="J27" i="84"/>
  <c r="J22" i="83"/>
  <c r="J27" i="83" s="1"/>
  <c r="E18" i="84"/>
  <c r="E18" i="82"/>
  <c r="E15" i="83"/>
  <c r="E18" i="83" s="1"/>
  <c r="K27" i="82"/>
  <c r="K22" i="82" s="1"/>
  <c r="K22" i="84" s="1"/>
  <c r="K15" i="82"/>
  <c r="K15" i="84" s="1"/>
  <c r="N5" i="84"/>
  <c r="N9" i="84" s="1"/>
  <c r="N5" i="83"/>
  <c r="N9" i="83" s="1"/>
  <c r="C45" i="68"/>
  <c r="C25" i="75" s="1"/>
  <c r="G15" i="83" l="1"/>
  <c r="G18" i="83" s="1"/>
  <c r="G18" i="82"/>
  <c r="F22" i="83"/>
  <c r="F27" i="83" s="1"/>
  <c r="C22" i="83"/>
  <c r="C27" i="83" s="1"/>
  <c r="J18" i="82"/>
  <c r="E22" i="83"/>
  <c r="E27" i="83" s="1"/>
  <c r="J15" i="83"/>
  <c r="J18" i="83" s="1"/>
  <c r="H22" i="83"/>
  <c r="H27" i="83" s="1"/>
  <c r="C27" i="84"/>
  <c r="K27" i="84"/>
  <c r="K22" i="83"/>
  <c r="K27" i="83" s="1"/>
  <c r="I18" i="84"/>
  <c r="I15" i="83"/>
  <c r="I18" i="83" s="1"/>
  <c r="I18" i="82"/>
  <c r="I27" i="84"/>
  <c r="I22" i="83"/>
  <c r="I27" i="83" s="1"/>
  <c r="H27" i="84"/>
  <c r="C18" i="84"/>
  <c r="H18" i="83"/>
  <c r="L27" i="84"/>
  <c r="L22" i="83"/>
  <c r="L27" i="83" s="1"/>
  <c r="C18" i="83"/>
  <c r="D27" i="84"/>
  <c r="D22" i="83"/>
  <c r="D27" i="83" s="1"/>
  <c r="M22" i="82"/>
  <c r="M27" i="82" s="1"/>
  <c r="K18" i="82"/>
  <c r="K18" i="84"/>
  <c r="K15" i="83"/>
  <c r="K18" i="83" s="1"/>
  <c r="H18" i="84"/>
  <c r="M15" i="84"/>
  <c r="M18" i="84" s="1"/>
  <c r="L18" i="84"/>
  <c r="L15" i="83"/>
  <c r="L18" i="83" s="1"/>
  <c r="L18" i="82"/>
  <c r="M15" i="82"/>
  <c r="M18" i="82" s="1"/>
  <c r="D18" i="84"/>
  <c r="D15" i="83"/>
  <c r="D18" i="83" s="1"/>
  <c r="D18" i="82"/>
  <c r="M22" i="83" l="1"/>
  <c r="M27" i="83" s="1"/>
  <c r="N15" i="83"/>
  <c r="N18" i="83" s="1"/>
  <c r="M15" i="83"/>
  <c r="M18" i="83" s="1"/>
  <c r="N15" i="84"/>
  <c r="N18" i="84" s="1"/>
  <c r="N22" i="83"/>
  <c r="N27" i="83" s="1"/>
  <c r="N22" i="82"/>
  <c r="N27" i="82"/>
  <c r="N23" i="82"/>
  <c r="N24" i="82"/>
  <c r="N25" i="82"/>
  <c r="N26" i="82"/>
  <c r="M22" i="84"/>
  <c r="M27" i="84" s="1"/>
  <c r="N22" i="84"/>
  <c r="N27" i="84" s="1"/>
  <c r="O22" i="84" l="1"/>
  <c r="O27" i="84"/>
  <c r="O24" i="84"/>
  <c r="O23" i="84"/>
  <c r="O25" i="84"/>
  <c r="O26" i="84"/>
  <c r="O22" i="83"/>
  <c r="O27" i="83"/>
  <c r="O23" i="83"/>
  <c r="O24" i="83"/>
  <c r="O25" i="83"/>
  <c r="O26" i="83"/>
  <c r="M37" i="73"/>
  <c r="C37" i="76"/>
  <c r="N37" i="76" s="1"/>
  <c r="C37" i="46"/>
  <c r="N37" i="46" s="1"/>
  <c r="C36" i="46"/>
  <c r="N36" i="46" l="1"/>
  <c r="N38" i="46" s="1"/>
  <c r="N42" i="46" s="1"/>
  <c r="C38" i="46"/>
  <c r="C42" i="46" s="1"/>
  <c r="M36" i="73"/>
  <c r="M38" i="73" s="1"/>
  <c r="M42" i="73" s="1"/>
  <c r="C36" i="76"/>
  <c r="C38" i="73"/>
  <c r="C42" i="73" s="1"/>
  <c r="N36" i="76" l="1"/>
  <c r="N38" i="76" s="1"/>
  <c r="N42" i="76" s="1"/>
  <c r="C38" i="76"/>
  <c r="C42" i="76" s="1"/>
  <c r="D6" i="46"/>
  <c r="N6" i="46" s="1"/>
  <c r="EG59" i="30"/>
  <c r="EJ59" i="30" s="1"/>
  <c r="EG56" i="30" l="1"/>
  <c r="EJ56" i="30" s="1"/>
  <c r="EG58" i="30"/>
  <c r="EJ58" i="30" s="1"/>
  <c r="M23" i="61" l="1"/>
  <c r="M23" i="94" s="1"/>
  <c r="N13" i="65" l="1"/>
  <c r="N17" i="65" s="1"/>
  <c r="C17" i="65" s="1"/>
  <c r="N13" i="59"/>
  <c r="C13" i="59" s="1"/>
  <c r="P23" i="94"/>
  <c r="Q23" i="94"/>
  <c r="O5" i="94"/>
  <c r="P23" i="61"/>
  <c r="Q23" i="61"/>
  <c r="M26" i="84"/>
  <c r="M26" i="83"/>
  <c r="M26" i="46"/>
  <c r="M26" i="76"/>
  <c r="C13" i="65" l="1"/>
  <c r="N16" i="59"/>
  <c r="N5" i="94"/>
  <c r="M5" i="94"/>
  <c r="C16" i="59" l="1"/>
  <c r="Q5" i="94"/>
  <c r="P5" i="94"/>
  <c r="P5" i="61"/>
  <c r="Q5" i="61"/>
  <c r="K23" i="59" l="1"/>
  <c r="H23" i="59"/>
  <c r="O23" i="59"/>
  <c r="O27" i="59"/>
  <c r="M27" i="59"/>
  <c r="I27" i="59"/>
  <c r="N27" i="59"/>
  <c r="L27" i="59"/>
  <c r="K18" i="63"/>
  <c r="L18" i="63" s="1"/>
  <c r="C71" i="63" s="1"/>
  <c r="D39" i="59"/>
  <c r="G16" i="99" l="1"/>
  <c r="G16" i="102"/>
  <c r="G16" i="93"/>
  <c r="G16" i="103"/>
  <c r="G16" i="100"/>
  <c r="G16" i="96"/>
  <c r="G16" i="101"/>
  <c r="G16" i="97"/>
  <c r="G16" i="95"/>
  <c r="G16" i="98"/>
  <c r="J16" i="103"/>
  <c r="J16" i="101"/>
  <c r="J16" i="100"/>
  <c r="J16" i="98"/>
  <c r="J16" i="97"/>
  <c r="J16" i="96"/>
  <c r="J16" i="95"/>
  <c r="J16" i="99"/>
  <c r="J16" i="102"/>
  <c r="J16" i="93"/>
  <c r="C39" i="59"/>
  <c r="C47" i="59" s="1"/>
  <c r="P27" i="59" l="1"/>
  <c r="D27" i="59"/>
  <c r="H16" i="102"/>
  <c r="H16" i="93"/>
  <c r="H16" i="103"/>
  <c r="H16" i="100"/>
  <c r="H16" i="99"/>
  <c r="H16" i="96"/>
  <c r="H16" i="98"/>
  <c r="H16" i="101"/>
  <c r="H16" i="97"/>
  <c r="H16" i="95"/>
  <c r="I16" i="102"/>
  <c r="I16" i="93"/>
  <c r="I16" i="103"/>
  <c r="I16" i="101"/>
  <c r="I16" i="100"/>
  <c r="I16" i="98"/>
  <c r="I16" i="97"/>
  <c r="I16" i="96"/>
  <c r="I16" i="95"/>
  <c r="I16" i="99"/>
  <c r="E16" i="102"/>
  <c r="E16" i="93"/>
  <c r="E16" i="103"/>
  <c r="E16" i="101"/>
  <c r="E16" i="100"/>
  <c r="E16" i="98"/>
  <c r="E16" i="97"/>
  <c r="E16" i="96"/>
  <c r="E16" i="95"/>
  <c r="E16" i="99"/>
  <c r="F16" i="103"/>
  <c r="F16" i="101"/>
  <c r="F16" i="100"/>
  <c r="F16" i="98"/>
  <c r="F16" i="97"/>
  <c r="F16" i="96"/>
  <c r="F16" i="95"/>
  <c r="F16" i="99"/>
  <c r="F16" i="102"/>
  <c r="F16" i="93"/>
  <c r="K16" i="96" l="1"/>
  <c r="K16" i="101"/>
  <c r="K16" i="99"/>
  <c r="K16" i="102"/>
  <c r="K16" i="98"/>
  <c r="K16" i="100"/>
  <c r="K16" i="103"/>
  <c r="K16" i="97"/>
  <c r="L16" i="102"/>
  <c r="L16" i="93"/>
  <c r="L16" i="101"/>
  <c r="L16" i="97"/>
  <c r="L16" i="95"/>
  <c r="L16" i="98"/>
  <c r="L16" i="103"/>
  <c r="L16" i="100"/>
  <c r="L16" i="99"/>
  <c r="L16" i="96"/>
  <c r="K16" i="95"/>
  <c r="K16" i="93"/>
  <c r="C27" i="59"/>
  <c r="Q13" i="93" l="1"/>
  <c r="Q16" i="93" s="1"/>
  <c r="Q13" i="95"/>
  <c r="Q16" i="95" s="1"/>
  <c r="D16" i="103"/>
  <c r="P13" i="103"/>
  <c r="P16" i="103" s="1"/>
  <c r="D16" i="93"/>
  <c r="P13" i="93"/>
  <c r="P16" i="93" s="1"/>
  <c r="D16" i="96"/>
  <c r="P13" i="96"/>
  <c r="P16" i="96" s="1"/>
  <c r="D16" i="95"/>
  <c r="P13" i="95"/>
  <c r="P16" i="95" s="1"/>
  <c r="D16" i="102"/>
  <c r="P13" i="102"/>
  <c r="P16" i="102" s="1"/>
  <c r="Q13" i="103"/>
  <c r="Q16" i="103" s="1"/>
  <c r="Q13" i="98"/>
  <c r="Q16" i="98" s="1"/>
  <c r="Q13" i="99"/>
  <c r="Q16" i="99" s="1"/>
  <c r="Q13" i="96"/>
  <c r="Q16" i="96" s="1"/>
  <c r="D16" i="98"/>
  <c r="P13" i="98"/>
  <c r="P16" i="98" s="1"/>
  <c r="D16" i="99"/>
  <c r="P13" i="99"/>
  <c r="P16" i="99" s="1"/>
  <c r="D16" i="97"/>
  <c r="P13" i="97"/>
  <c r="P16" i="97" s="1"/>
  <c r="Q13" i="97"/>
  <c r="Q16" i="97" s="1"/>
  <c r="D16" i="100"/>
  <c r="P13" i="100"/>
  <c r="P16" i="100" s="1"/>
  <c r="D16" i="101"/>
  <c r="P13" i="101"/>
  <c r="P16" i="101" s="1"/>
  <c r="Q13" i="100"/>
  <c r="Q16" i="100" s="1"/>
  <c r="Q13" i="102"/>
  <c r="Q16" i="102" s="1"/>
  <c r="Q13" i="101"/>
  <c r="Q16" i="101" s="1"/>
  <c r="N22" i="94" l="1"/>
  <c r="P22" i="94" s="1"/>
  <c r="Q21" i="94"/>
  <c r="P21" i="94"/>
  <c r="Q20" i="94"/>
  <c r="P20" i="94"/>
  <c r="Q20" i="61"/>
  <c r="P20" i="61"/>
  <c r="P22" i="61"/>
  <c r="Q22" i="61"/>
  <c r="Q21" i="61"/>
  <c r="P21" i="61"/>
  <c r="Q22" i="94" l="1"/>
  <c r="P39" i="61"/>
  <c r="N21" i="94"/>
  <c r="N20" i="94"/>
  <c r="D23" i="59"/>
  <c r="C23" i="59" s="1"/>
  <c r="C24" i="59" s="1"/>
  <c r="P23" i="59"/>
  <c r="I23" i="59"/>
  <c r="E23" i="59"/>
  <c r="L23" i="59"/>
  <c r="N23" i="59"/>
  <c r="F23" i="59"/>
  <c r="J27" i="59"/>
  <c r="L39" i="59"/>
  <c r="O39" i="59"/>
  <c r="K39" i="59"/>
  <c r="E39" i="59"/>
  <c r="E27" i="59"/>
  <c r="M39" i="59"/>
  <c r="M23" i="59"/>
  <c r="G23" i="59"/>
  <c r="I39" i="59"/>
  <c r="H39" i="59"/>
  <c r="J23" i="59"/>
  <c r="H27" i="59"/>
  <c r="D24" i="65"/>
  <c r="C24" i="65" s="1"/>
  <c r="C25" i="65" s="1"/>
  <c r="F27" i="59"/>
  <c r="J39" i="59"/>
  <c r="G39" i="59"/>
  <c r="J24" i="65"/>
  <c r="K27" i="59"/>
  <c r="L24" i="65"/>
  <c r="G27" i="59"/>
  <c r="P39" i="59"/>
  <c r="F39" i="59"/>
  <c r="N39" i="59"/>
  <c r="E24" i="65"/>
  <c r="H24" i="65"/>
  <c r="N24" i="65"/>
  <c r="O24" i="65"/>
  <c r="G24" i="65"/>
  <c r="F24" i="65"/>
  <c r="K24" i="65"/>
  <c r="P24" i="65"/>
  <c r="I24" i="65"/>
  <c r="M24" i="65"/>
  <c r="CS6" i="30"/>
  <c r="CV20" i="30"/>
  <c r="CY6" i="30"/>
  <c r="DB14" i="30"/>
  <c r="DA14" i="30"/>
  <c r="CX6" i="30"/>
  <c r="CT14" i="30"/>
  <c r="DB28" i="30"/>
  <c r="CY5" i="30" l="1"/>
  <c r="CS19" i="30"/>
  <c r="DE19" i="30"/>
  <c r="CW19" i="30"/>
  <c r="DC19" i="30"/>
  <c r="CU20" i="30"/>
  <c r="CY14" i="30"/>
  <c r="CV6" i="30"/>
  <c r="CU28" i="30"/>
  <c r="CS20" i="30"/>
  <c r="CX5" i="30"/>
  <c r="CT19" i="30"/>
  <c r="CT28" i="30"/>
  <c r="CW28" i="30"/>
  <c r="CZ6" i="30"/>
  <c r="DE14" i="30"/>
  <c r="CV14" i="30"/>
  <c r="CY28" i="30"/>
  <c r="CT5" i="30"/>
  <c r="CY20" i="30"/>
  <c r="DB20" i="30"/>
  <c r="C49" i="59"/>
  <c r="DC28" i="30"/>
  <c r="DD14" i="30"/>
  <c r="DB5" i="30"/>
  <c r="DB19" i="30"/>
  <c r="DD28" i="30"/>
  <c r="CX19" i="30"/>
  <c r="DC6" i="30"/>
  <c r="CZ19" i="30"/>
  <c r="CS28" i="30"/>
  <c r="CZ20" i="30"/>
  <c r="CU6" i="30"/>
  <c r="CU14" i="30"/>
  <c r="DC20" i="30"/>
  <c r="CU5" i="30"/>
  <c r="CV5" i="30"/>
  <c r="CW5" i="30"/>
  <c r="CU19" i="30"/>
  <c r="CX14" i="30"/>
  <c r="DE5" i="30"/>
  <c r="DE6" i="30"/>
  <c r="CZ14" i="30"/>
  <c r="CW6" i="30"/>
  <c r="DE20" i="30"/>
  <c r="CZ5" i="30"/>
  <c r="DA5" i="30"/>
  <c r="DD5" i="30"/>
  <c r="DC5" i="30"/>
  <c r="CT20" i="30"/>
  <c r="DC14" i="30"/>
  <c r="CS14" i="30"/>
  <c r="CZ28" i="30"/>
  <c r="DD19" i="30"/>
  <c r="DA19" i="30"/>
  <c r="DB6" i="30"/>
  <c r="CW20" i="30"/>
  <c r="CX28" i="30"/>
  <c r="DD6" i="30"/>
  <c r="DA6" i="30"/>
  <c r="CV19" i="30"/>
  <c r="CV28" i="30"/>
  <c r="CT6" i="30"/>
  <c r="CY19" i="30"/>
  <c r="DE28" i="30"/>
  <c r="DD20" i="30"/>
  <c r="DA20" i="30"/>
  <c r="CX20" i="30"/>
  <c r="DA28" i="30"/>
  <c r="CW14" i="30"/>
  <c r="CS15" i="30" l="1"/>
  <c r="CU15" i="30"/>
  <c r="CZ15" i="30"/>
  <c r="CT15" i="30"/>
  <c r="DA15" i="30"/>
  <c r="CX15" i="30"/>
  <c r="CV15" i="30"/>
  <c r="DB15" i="30"/>
  <c r="CY15" i="30"/>
  <c r="DD29" i="30"/>
  <c r="CY29" i="30"/>
  <c r="DA29" i="30"/>
  <c r="DC29" i="30"/>
  <c r="CX29" i="30"/>
  <c r="CW29" i="30"/>
  <c r="DJ14" i="30"/>
  <c r="DI20" i="30"/>
  <c r="DL28" i="30"/>
  <c r="DM6" i="30"/>
  <c r="DR6" i="30"/>
  <c r="DJ6" i="30"/>
  <c r="DN6" i="30"/>
  <c r="DT14" i="30"/>
  <c r="DK20" i="30"/>
  <c r="DK28" i="30"/>
  <c r="DT28" i="30"/>
  <c r="DK14" i="30"/>
  <c r="DJ28" i="30"/>
  <c r="DS6" i="30"/>
  <c r="DL6" i="30"/>
  <c r="DR20" i="30"/>
  <c r="DS14" i="30"/>
  <c r="DP14" i="30"/>
  <c r="DM20" i="30"/>
  <c r="DP6" i="30"/>
  <c r="DI14" i="30"/>
  <c r="DJ20" i="30"/>
  <c r="DO20" i="30"/>
  <c r="DI28" i="30"/>
  <c r="DN14" i="30"/>
  <c r="DS28" i="30"/>
  <c r="DO6" i="30"/>
  <c r="DN20" i="30"/>
  <c r="DR14" i="30"/>
  <c r="DT6" i="30"/>
  <c r="DK6" i="30"/>
  <c r="DO14" i="30"/>
  <c r="DQ14" i="30"/>
  <c r="DQ6" i="30"/>
  <c r="DQ28" i="30"/>
  <c r="DM14" i="30"/>
  <c r="DP28" i="30"/>
  <c r="DQ20" i="30"/>
  <c r="DM28" i="30"/>
  <c r="DP20" i="30"/>
  <c r="DL14" i="30"/>
  <c r="DL20" i="30"/>
  <c r="DI6" i="30"/>
  <c r="DT20" i="30"/>
  <c r="DS20" i="30"/>
  <c r="C48" i="59"/>
  <c r="DN28" i="30"/>
  <c r="DR28" i="30"/>
  <c r="DO28" i="30"/>
  <c r="CZ29" i="30"/>
  <c r="DC15" i="30"/>
  <c r="DE29" i="30"/>
  <c r="CT29" i="30"/>
  <c r="DE15" i="30"/>
  <c r="CV29" i="30"/>
  <c r="CU29" i="30"/>
  <c r="DD15" i="30"/>
  <c r="CW15" i="30"/>
  <c r="DB29" i="30"/>
  <c r="CS29" i="30"/>
  <c r="CS31" i="30" l="1"/>
  <c r="D19" i="59" s="1"/>
  <c r="CU31" i="30"/>
  <c r="F19" i="59" s="1"/>
  <c r="DB31" i="30"/>
  <c r="M20" i="65" s="1"/>
  <c r="DD31" i="30"/>
  <c r="O20" i="65" s="1"/>
  <c r="CV31" i="30"/>
  <c r="G19" i="59" s="1"/>
  <c r="CT31" i="30"/>
  <c r="E19" i="59" s="1"/>
  <c r="CX31" i="30"/>
  <c r="I20" i="65" s="1"/>
  <c r="CZ31" i="30"/>
  <c r="K19" i="59" s="1"/>
  <c r="DA31" i="30"/>
  <c r="L20" i="65" s="1"/>
  <c r="CY31" i="30"/>
  <c r="J19" i="59" s="1"/>
  <c r="CW31" i="30"/>
  <c r="H20" i="65" s="1"/>
  <c r="DQ19" i="30"/>
  <c r="DQ29" i="30" s="1"/>
  <c r="DI19" i="30"/>
  <c r="DI29" i="30" s="1"/>
  <c r="E6" i="30"/>
  <c r="DH6" i="30"/>
  <c r="DQ5" i="30"/>
  <c r="DQ15" i="30" s="1"/>
  <c r="BZ15" i="30"/>
  <c r="DC31" i="30"/>
  <c r="DM19" i="30"/>
  <c r="DM29" i="30" s="1"/>
  <c r="DI5" i="30"/>
  <c r="DI15" i="30" s="1"/>
  <c r="BR15" i="30"/>
  <c r="BX15" i="30"/>
  <c r="DO5" i="30"/>
  <c r="DO15" i="30" s="1"/>
  <c r="DO19" i="30"/>
  <c r="DO29" i="30" s="1"/>
  <c r="DH28" i="30"/>
  <c r="E28" i="30"/>
  <c r="DH20" i="30"/>
  <c r="E20" i="30"/>
  <c r="BV15" i="30"/>
  <c r="DM5" i="30"/>
  <c r="DM15" i="30" s="1"/>
  <c r="DJ19" i="30"/>
  <c r="DJ29" i="30" s="1"/>
  <c r="DP5" i="30"/>
  <c r="DP15" i="30" s="1"/>
  <c r="BY15" i="30"/>
  <c r="DT5" i="30"/>
  <c r="DT15" i="30" s="1"/>
  <c r="CC15" i="30"/>
  <c r="DK19" i="30"/>
  <c r="DK29" i="30" s="1"/>
  <c r="DS19" i="30"/>
  <c r="DS29" i="30" s="1"/>
  <c r="DE31" i="30"/>
  <c r="DP19" i="30"/>
  <c r="DP29" i="30" s="1"/>
  <c r="DL19" i="30"/>
  <c r="DL29" i="30" s="1"/>
  <c r="BU15" i="30"/>
  <c r="DL5" i="30"/>
  <c r="DL15" i="30" s="1"/>
  <c r="BW15" i="30"/>
  <c r="DN5" i="30"/>
  <c r="DN15" i="30" s="1"/>
  <c r="DH19" i="30"/>
  <c r="E14" i="30"/>
  <c r="DH14" i="30"/>
  <c r="DR19" i="30"/>
  <c r="DR29" i="30" s="1"/>
  <c r="DH5" i="30"/>
  <c r="BQ15" i="30"/>
  <c r="CA15" i="30"/>
  <c r="DR5" i="30"/>
  <c r="DR15" i="30" s="1"/>
  <c r="DT19" i="30"/>
  <c r="DT29" i="30" s="1"/>
  <c r="DN19" i="30"/>
  <c r="DN29" i="30" s="1"/>
  <c r="CB15" i="30"/>
  <c r="DS5" i="30"/>
  <c r="DS15" i="30" s="1"/>
  <c r="D20" i="65" l="1"/>
  <c r="O19" i="59"/>
  <c r="O11" i="66" s="1"/>
  <c r="O15" i="66" s="1"/>
  <c r="F20" i="65"/>
  <c r="M19" i="59"/>
  <c r="M11" i="66" s="1"/>
  <c r="M15" i="66" s="1"/>
  <c r="DM31" i="30"/>
  <c r="I29" i="59" s="1"/>
  <c r="I32" i="59" s="1"/>
  <c r="DQ31" i="30"/>
  <c r="EF48" i="30" s="1"/>
  <c r="G20" i="65"/>
  <c r="BZ31" i="30"/>
  <c r="BL48" i="30" s="1"/>
  <c r="BV31" i="30"/>
  <c r="BH48" i="30" s="1"/>
  <c r="H19" i="59"/>
  <c r="H37" i="59" s="1"/>
  <c r="J20" i="65"/>
  <c r="L19" i="59"/>
  <c r="L11" i="66" s="1"/>
  <c r="L15" i="66" s="1"/>
  <c r="K20" i="65"/>
  <c r="E20" i="65"/>
  <c r="I19" i="59"/>
  <c r="I11" i="66" s="1"/>
  <c r="I15" i="66" s="1"/>
  <c r="BR31" i="30"/>
  <c r="BD48" i="30" s="1"/>
  <c r="CA31" i="30"/>
  <c r="BM48" i="30" s="1"/>
  <c r="DI31" i="30"/>
  <c r="DX48" i="30" s="1"/>
  <c r="DL31" i="30"/>
  <c r="H29" i="59" s="1"/>
  <c r="DH29" i="30"/>
  <c r="DN31" i="30"/>
  <c r="J29" i="59" s="1"/>
  <c r="J32" i="59" s="1"/>
  <c r="DR31" i="30"/>
  <c r="EG48" i="30" s="1"/>
  <c r="DP31" i="30"/>
  <c r="EE48" i="30" s="1"/>
  <c r="D37" i="59"/>
  <c r="D29" i="30"/>
  <c r="E19" i="30"/>
  <c r="E29" i="30" s="1"/>
  <c r="DO31" i="30"/>
  <c r="N19" i="59"/>
  <c r="N20" i="65"/>
  <c r="DF31" i="30"/>
  <c r="CD29" i="30"/>
  <c r="K11" i="66"/>
  <c r="K15" i="66" s="1"/>
  <c r="K37" i="59"/>
  <c r="G15" i="66"/>
  <c r="G37" i="59"/>
  <c r="P19" i="59"/>
  <c r="P20" i="65"/>
  <c r="DT31" i="30"/>
  <c r="BW31" i="30"/>
  <c r="BI48" i="30" s="1"/>
  <c r="E37" i="59"/>
  <c r="E15" i="66"/>
  <c r="DH15" i="30"/>
  <c r="BU31" i="30"/>
  <c r="BG48" i="30" s="1"/>
  <c r="BY31" i="30"/>
  <c r="BK48" i="30" s="1"/>
  <c r="F15" i="66"/>
  <c r="F37" i="59"/>
  <c r="J11" i="66"/>
  <c r="J15" i="66" s="1"/>
  <c r="J37" i="59"/>
  <c r="BX31" i="30"/>
  <c r="BJ48" i="30" s="1"/>
  <c r="CC31" i="30"/>
  <c r="BO48" i="30" s="1"/>
  <c r="BQ31" i="30"/>
  <c r="DS31" i="30"/>
  <c r="CB31" i="30"/>
  <c r="BN48" i="30" s="1"/>
  <c r="M37" i="59" l="1"/>
  <c r="O37" i="59"/>
  <c r="H15" i="66"/>
  <c r="M29" i="59"/>
  <c r="M32" i="59" s="1"/>
  <c r="EB48" i="30"/>
  <c r="I37" i="59"/>
  <c r="L37" i="59"/>
  <c r="E29" i="59"/>
  <c r="E32" i="59" s="1"/>
  <c r="EA48" i="30"/>
  <c r="N29" i="59"/>
  <c r="N32" i="59" s="1"/>
  <c r="H5" i="73"/>
  <c r="H4" i="61" s="1"/>
  <c r="EC48" i="30"/>
  <c r="H32" i="59"/>
  <c r="G5" i="73"/>
  <c r="G5" i="46" s="1"/>
  <c r="G9" i="46" s="1"/>
  <c r="C20" i="65"/>
  <c r="I5" i="73"/>
  <c r="I4" i="61" s="1"/>
  <c r="DH31" i="30"/>
  <c r="D29" i="59" s="1"/>
  <c r="C19" i="59"/>
  <c r="L29" i="59"/>
  <c r="L32" i="59" s="1"/>
  <c r="K29" i="59"/>
  <c r="ED48" i="30"/>
  <c r="O29" i="59"/>
  <c r="EH48" i="30"/>
  <c r="BC48" i="30"/>
  <c r="D15" i="66"/>
  <c r="P37" i="59"/>
  <c r="P11" i="66"/>
  <c r="P15" i="66" s="1"/>
  <c r="EI48" i="30"/>
  <c r="P29" i="59"/>
  <c r="P32" i="59" s="1"/>
  <c r="N11" i="66"/>
  <c r="N15" i="66" s="1"/>
  <c r="N37" i="59"/>
  <c r="L5" i="73" l="1"/>
  <c r="L5" i="46" s="1"/>
  <c r="L9" i="46" s="1"/>
  <c r="D5" i="73"/>
  <c r="D9" i="73" s="1"/>
  <c r="D27" i="73" s="1"/>
  <c r="D22" i="73" s="1"/>
  <c r="K5" i="73"/>
  <c r="K5" i="76" s="1"/>
  <c r="K9" i="76" s="1"/>
  <c r="G5" i="76"/>
  <c r="G9" i="76" s="1"/>
  <c r="G4" i="61"/>
  <c r="G4" i="94" s="1"/>
  <c r="G8" i="94" s="1"/>
  <c r="G24" i="94" s="1"/>
  <c r="G9" i="73"/>
  <c r="G15" i="73" s="1"/>
  <c r="H5" i="76"/>
  <c r="H9" i="76" s="1"/>
  <c r="H5" i="46"/>
  <c r="H9" i="46" s="1"/>
  <c r="H9" i="73"/>
  <c r="H27" i="73" s="1"/>
  <c r="H22" i="73" s="1"/>
  <c r="M4" i="61"/>
  <c r="M4" i="94" s="1"/>
  <c r="M8" i="94" s="1"/>
  <c r="M24" i="94" s="1"/>
  <c r="I5" i="46"/>
  <c r="I9" i="46" s="1"/>
  <c r="DW48" i="30"/>
  <c r="EJ48" i="30" s="1"/>
  <c r="I5" i="76"/>
  <c r="I9" i="76" s="1"/>
  <c r="I9" i="73"/>
  <c r="I27" i="73" s="1"/>
  <c r="I22" i="73" s="1"/>
  <c r="C37" i="59"/>
  <c r="H4" i="94"/>
  <c r="H8" i="94" s="1"/>
  <c r="H24" i="94" s="1"/>
  <c r="H8" i="61"/>
  <c r="O32" i="59"/>
  <c r="N4" i="61"/>
  <c r="I4" i="94"/>
  <c r="I8" i="94" s="1"/>
  <c r="I24" i="94" s="1"/>
  <c r="I8" i="61"/>
  <c r="O4" i="61"/>
  <c r="K32" i="59"/>
  <c r="J5" i="73"/>
  <c r="D32" i="59"/>
  <c r="C32" i="59" s="1"/>
  <c r="C5" i="73"/>
  <c r="L5" i="76" l="1"/>
  <c r="L9" i="76" s="1"/>
  <c r="L4" i="61"/>
  <c r="L8" i="61" s="1"/>
  <c r="L13" i="61" s="1"/>
  <c r="L9" i="73"/>
  <c r="L15" i="73" s="1"/>
  <c r="L15" i="76" s="1"/>
  <c r="L18" i="76" s="1"/>
  <c r="D4" i="61"/>
  <c r="D4" i="94" s="1"/>
  <c r="D8" i="94" s="1"/>
  <c r="D24" i="94" s="1"/>
  <c r="D5" i="76"/>
  <c r="D9" i="76" s="1"/>
  <c r="D5" i="46"/>
  <c r="D9" i="46" s="1"/>
  <c r="D15" i="73"/>
  <c r="D15" i="46" s="1"/>
  <c r="D18" i="46" s="1"/>
  <c r="K4" i="61"/>
  <c r="K4" i="94" s="1"/>
  <c r="K5" i="46"/>
  <c r="K9" i="46" s="1"/>
  <c r="K9" i="73"/>
  <c r="K27" i="73" s="1"/>
  <c r="K22" i="73" s="1"/>
  <c r="G8" i="61"/>
  <c r="G24" i="61" s="1"/>
  <c r="G27" i="73"/>
  <c r="G22" i="73" s="1"/>
  <c r="G22" i="76" s="1"/>
  <c r="G27" i="76" s="1"/>
  <c r="I15" i="73"/>
  <c r="I15" i="46" s="1"/>
  <c r="I18" i="46" s="1"/>
  <c r="M8" i="61"/>
  <c r="M24" i="61" s="1"/>
  <c r="H15" i="73"/>
  <c r="H15" i="46" s="1"/>
  <c r="O4" i="94"/>
  <c r="O8" i="94" s="1"/>
  <c r="O24" i="94" s="1"/>
  <c r="O8" i="61"/>
  <c r="D22" i="76"/>
  <c r="D27" i="76" s="1"/>
  <c r="D22" i="46"/>
  <c r="D27" i="46" s="1"/>
  <c r="N8" i="61"/>
  <c r="N4" i="94"/>
  <c r="N8" i="94" s="1"/>
  <c r="N24" i="94" s="1"/>
  <c r="H13" i="61"/>
  <c r="H24" i="61"/>
  <c r="C5" i="76"/>
  <c r="M5" i="73"/>
  <c r="C5" i="46"/>
  <c r="C9" i="73"/>
  <c r="C4" i="61"/>
  <c r="C50" i="59"/>
  <c r="I22" i="76"/>
  <c r="I27" i="76" s="1"/>
  <c r="I22" i="46"/>
  <c r="I27" i="46" s="1"/>
  <c r="J9" i="73"/>
  <c r="J4" i="61"/>
  <c r="J5" i="46"/>
  <c r="J9" i="46" s="1"/>
  <c r="J5" i="76"/>
  <c r="J9" i="76" s="1"/>
  <c r="H22" i="76"/>
  <c r="H22" i="46"/>
  <c r="I13" i="61"/>
  <c r="I24" i="61"/>
  <c r="G15" i="76"/>
  <c r="G18" i="76" s="1"/>
  <c r="G18" i="73"/>
  <c r="G15" i="46"/>
  <c r="G18" i="46" s="1"/>
  <c r="L18" i="73" l="1"/>
  <c r="L4" i="94"/>
  <c r="L8" i="94" s="1"/>
  <c r="L24" i="94" s="1"/>
  <c r="L15" i="46"/>
  <c r="L18" i="46" s="1"/>
  <c r="L24" i="61"/>
  <c r="L19" i="61" s="1"/>
  <c r="L19" i="94" s="1"/>
  <c r="L27" i="73"/>
  <c r="L22" i="73" s="1"/>
  <c r="L22" i="76" s="1"/>
  <c r="L27" i="76" s="1"/>
  <c r="D8" i="61"/>
  <c r="D24" i="61" s="1"/>
  <c r="D30" i="61" s="1"/>
  <c r="K8" i="61"/>
  <c r="K24" i="61" s="1"/>
  <c r="Q4" i="61"/>
  <c r="Q8" i="61" s="1"/>
  <c r="D15" i="76"/>
  <c r="D18" i="76" s="1"/>
  <c r="D18" i="73"/>
  <c r="K15" i="73"/>
  <c r="K18" i="73" s="1"/>
  <c r="G13" i="61"/>
  <c r="G16" i="61" s="1"/>
  <c r="I15" i="76"/>
  <c r="I18" i="76" s="1"/>
  <c r="I18" i="73"/>
  <c r="H18" i="73"/>
  <c r="M13" i="61"/>
  <c r="M13" i="94" s="1"/>
  <c r="M16" i="94" s="1"/>
  <c r="G22" i="46"/>
  <c r="G27" i="46" s="1"/>
  <c r="H15" i="76"/>
  <c r="H18" i="76" s="1"/>
  <c r="M19" i="61"/>
  <c r="M19" i="94" s="1"/>
  <c r="M30" i="61"/>
  <c r="N5" i="76"/>
  <c r="N9" i="76" s="1"/>
  <c r="C9" i="76"/>
  <c r="H27" i="46"/>
  <c r="N24" i="61"/>
  <c r="N13" i="61"/>
  <c r="K8" i="94"/>
  <c r="K24" i="94" s="1"/>
  <c r="Q4" i="94"/>
  <c r="Q8" i="94" s="1"/>
  <c r="O13" i="61"/>
  <c r="O24" i="61"/>
  <c r="J8" i="61"/>
  <c r="J4" i="94"/>
  <c r="J8" i="94" s="1"/>
  <c r="J24" i="94" s="1"/>
  <c r="H30" i="61"/>
  <c r="H19" i="61"/>
  <c r="H19" i="94" s="1"/>
  <c r="H16" i="61"/>
  <c r="H13" i="94"/>
  <c r="H16" i="94" s="1"/>
  <c r="H18" i="46"/>
  <c r="C4" i="94"/>
  <c r="C8" i="61"/>
  <c r="P4" i="61"/>
  <c r="P8" i="61" s="1"/>
  <c r="K22" i="46"/>
  <c r="K27" i="46" s="1"/>
  <c r="K22" i="76"/>
  <c r="K27" i="76" s="1"/>
  <c r="J15" i="73"/>
  <c r="J27" i="73"/>
  <c r="J22" i="73" s="1"/>
  <c r="I19" i="61"/>
  <c r="I19" i="94" s="1"/>
  <c r="I30" i="61"/>
  <c r="I13" i="94"/>
  <c r="I16" i="94" s="1"/>
  <c r="I16" i="61"/>
  <c r="N5" i="46"/>
  <c r="N9" i="46" s="1"/>
  <c r="C9" i="46"/>
  <c r="G19" i="61"/>
  <c r="G19" i="94" s="1"/>
  <c r="G30" i="61"/>
  <c r="C27" i="73"/>
  <c r="C22" i="73" s="1"/>
  <c r="C15" i="73"/>
  <c r="L16" i="61"/>
  <c r="L13" i="94"/>
  <c r="L16" i="94" s="1"/>
  <c r="M5" i="76"/>
  <c r="M9" i="76" s="1"/>
  <c r="M9" i="73"/>
  <c r="H27" i="76"/>
  <c r="L30" i="61" l="1"/>
  <c r="L30" i="94" s="1"/>
  <c r="L33" i="94" s="1"/>
  <c r="L22" i="46"/>
  <c r="L27" i="46" s="1"/>
  <c r="D13" i="61"/>
  <c r="D13" i="94" s="1"/>
  <c r="D16" i="94" s="1"/>
  <c r="D19" i="61"/>
  <c r="D19" i="94" s="1"/>
  <c r="K13" i="61"/>
  <c r="K13" i="94" s="1"/>
  <c r="K15" i="76"/>
  <c r="K18" i="76" s="1"/>
  <c r="K15" i="46"/>
  <c r="K18" i="46" s="1"/>
  <c r="G13" i="94"/>
  <c r="G16" i="94" s="1"/>
  <c r="M16" i="61"/>
  <c r="C22" i="46"/>
  <c r="C22" i="76"/>
  <c r="M22" i="73"/>
  <c r="D33" i="61"/>
  <c r="D30" i="94"/>
  <c r="D33" i="94" s="1"/>
  <c r="N16" i="61"/>
  <c r="N13" i="94"/>
  <c r="N16" i="94" s="1"/>
  <c r="N30" i="61"/>
  <c r="N19" i="61"/>
  <c r="N19" i="94" s="1"/>
  <c r="G33" i="61"/>
  <c r="G30" i="94"/>
  <c r="G33" i="94" s="1"/>
  <c r="K30" i="61"/>
  <c r="K19" i="61"/>
  <c r="J15" i="76"/>
  <c r="J15" i="46"/>
  <c r="J18" i="73"/>
  <c r="J24" i="61"/>
  <c r="J13" i="61"/>
  <c r="H33" i="61"/>
  <c r="H30" i="94"/>
  <c r="H33" i="94" s="1"/>
  <c r="O19" i="61"/>
  <c r="O19" i="94" s="1"/>
  <c r="O30" i="61"/>
  <c r="O13" i="94"/>
  <c r="O16" i="94" s="1"/>
  <c r="O16" i="61"/>
  <c r="I30" i="94"/>
  <c r="I33" i="94" s="1"/>
  <c r="I33" i="61"/>
  <c r="C15" i="46"/>
  <c r="M15" i="73"/>
  <c r="M18" i="73" s="1"/>
  <c r="C15" i="76"/>
  <c r="C18" i="73"/>
  <c r="J22" i="76"/>
  <c r="J22" i="46"/>
  <c r="C24" i="61"/>
  <c r="C13" i="61"/>
  <c r="M33" i="61"/>
  <c r="M30" i="94"/>
  <c r="M33" i="94" s="1"/>
  <c r="P4" i="94"/>
  <c r="P8" i="94" s="1"/>
  <c r="C8" i="94"/>
  <c r="C24" i="94" s="1"/>
  <c r="L33" i="61" l="1"/>
  <c r="D16" i="61"/>
  <c r="K16" i="61"/>
  <c r="Q13" i="61"/>
  <c r="Q16" i="61" s="1"/>
  <c r="C18" i="46"/>
  <c r="N15" i="46"/>
  <c r="N18" i="46" s="1"/>
  <c r="J16" i="61"/>
  <c r="J13" i="94"/>
  <c r="J16" i="94" s="1"/>
  <c r="J30" i="61"/>
  <c r="J19" i="61"/>
  <c r="J19" i="94" s="1"/>
  <c r="J18" i="46"/>
  <c r="M15" i="46"/>
  <c r="M18" i="46" s="1"/>
  <c r="J18" i="76"/>
  <c r="M15" i="76"/>
  <c r="M18" i="76" s="1"/>
  <c r="P13" i="61"/>
  <c r="P16" i="61" s="1"/>
  <c r="C16" i="61"/>
  <c r="C13" i="94"/>
  <c r="O33" i="61"/>
  <c r="O30" i="94"/>
  <c r="O33" i="94" s="1"/>
  <c r="Q19" i="61"/>
  <c r="Q24" i="61" s="1"/>
  <c r="K19" i="94"/>
  <c r="Q19" i="94" s="1"/>
  <c r="Q24" i="94" s="1"/>
  <c r="K30" i="94"/>
  <c r="K33" i="61"/>
  <c r="Q30" i="61"/>
  <c r="Q33" i="61" s="1"/>
  <c r="C30" i="61"/>
  <c r="C19" i="61"/>
  <c r="J27" i="76"/>
  <c r="M22" i="76"/>
  <c r="M27" i="76" s="1"/>
  <c r="M27" i="73"/>
  <c r="J27" i="46"/>
  <c r="M22" i="46"/>
  <c r="M27" i="46" s="1"/>
  <c r="C18" i="76"/>
  <c r="N15" i="76"/>
  <c r="N18" i="76" s="1"/>
  <c r="Q13" i="94"/>
  <c r="Q16" i="94" s="1"/>
  <c r="K16" i="94"/>
  <c r="N30" i="94"/>
  <c r="N33" i="94" s="1"/>
  <c r="N33" i="61"/>
  <c r="C27" i="76"/>
  <c r="N22" i="76"/>
  <c r="N22" i="46"/>
  <c r="C27" i="46"/>
  <c r="N27" i="46" l="1"/>
  <c r="C16" i="94"/>
  <c r="P13" i="94"/>
  <c r="P16" i="94" s="1"/>
  <c r="C30" i="94"/>
  <c r="C33" i="61"/>
  <c r="P30" i="61"/>
  <c r="P33" i="61" s="1"/>
  <c r="J33" i="61"/>
  <c r="J30" i="94"/>
  <c r="J33" i="94" s="1"/>
  <c r="N24" i="73"/>
  <c r="N25" i="73"/>
  <c r="N23" i="73"/>
  <c r="N26" i="73"/>
  <c r="N27" i="73"/>
  <c r="N27" i="76"/>
  <c r="O22" i="76" s="1"/>
  <c r="P19" i="61"/>
  <c r="P24" i="61" s="1"/>
  <c r="C19" i="94"/>
  <c r="P19" i="94" s="1"/>
  <c r="P24" i="94" s="1"/>
  <c r="K33" i="94"/>
  <c r="Q30" i="94"/>
  <c r="Q33" i="94" s="1"/>
  <c r="N22" i="73"/>
  <c r="P30" i="94" l="1"/>
  <c r="P33" i="94" s="1"/>
  <c r="C33" i="94"/>
  <c r="O23" i="46"/>
  <c r="O24" i="46"/>
  <c r="O26" i="46"/>
  <c r="O27" i="46"/>
  <c r="O25" i="46"/>
  <c r="O27" i="76"/>
  <c r="O25" i="76"/>
  <c r="O24" i="76"/>
  <c r="O26" i="76"/>
  <c r="O23" i="76"/>
  <c r="O22" i="46"/>
  <c r="DJ5" i="30"/>
  <c r="DJ15" i="30" s="1"/>
  <c r="DJ31" i="30" s="1"/>
  <c r="DK5" i="30"/>
  <c r="DK15" i="30" s="1"/>
  <c r="DK31" i="30" s="1"/>
  <c r="BT15" i="30"/>
  <c r="D5" i="30"/>
  <c r="BS15" i="30"/>
  <c r="BS31" i="30" s="1"/>
  <c r="BE48" i="30" s="1"/>
  <c r="F29" i="59" l="1"/>
  <c r="DY48" i="30"/>
  <c r="CD15" i="30"/>
  <c r="D15" i="30"/>
  <c r="C11" i="66" s="1"/>
  <c r="E5" i="30"/>
  <c r="E15" i="30" s="1"/>
  <c r="E31" i="30" s="1"/>
  <c r="DZ48" i="30"/>
  <c r="G29" i="59"/>
  <c r="BT31" i="30"/>
  <c r="C29" i="59" l="1"/>
  <c r="E5" i="73"/>
  <c r="E9" i="73" s="1"/>
  <c r="F32" i="59"/>
  <c r="CD31" i="30"/>
  <c r="BF48" i="30"/>
  <c r="BP48" i="30" s="1"/>
  <c r="G32" i="59"/>
  <c r="F5" i="73"/>
  <c r="D45" i="30"/>
  <c r="D48" i="30" s="1"/>
  <c r="D49" i="30" s="1"/>
  <c r="D31" i="30"/>
  <c r="E4" i="61" l="1"/>
  <c r="E4" i="94" s="1"/>
  <c r="E8" i="94" s="1"/>
  <c r="E24" i="94" s="1"/>
  <c r="E5" i="76"/>
  <c r="E9" i="76" s="1"/>
  <c r="E5" i="46"/>
  <c r="E9" i="46" s="1"/>
  <c r="F9" i="73"/>
  <c r="F4" i="61"/>
  <c r="F5" i="76"/>
  <c r="F9" i="76" s="1"/>
  <c r="F5" i="46"/>
  <c r="F9" i="46" s="1"/>
  <c r="E27" i="73"/>
  <c r="E22" i="73" s="1"/>
  <c r="E15" i="73"/>
  <c r="C14" i="66"/>
  <c r="D50" i="30" l="1"/>
  <c r="E8" i="61"/>
  <c r="E24" i="61" s="1"/>
  <c r="E15" i="76"/>
  <c r="E18" i="76" s="1"/>
  <c r="E15" i="46"/>
  <c r="E18" i="46" s="1"/>
  <c r="E18" i="73"/>
  <c r="F4" i="94"/>
  <c r="F8" i="94" s="1"/>
  <c r="F24" i="94" s="1"/>
  <c r="F8" i="61"/>
  <c r="E22" i="76"/>
  <c r="E27" i="76" s="1"/>
  <c r="E22" i="46"/>
  <c r="E27" i="46" s="1"/>
  <c r="F15" i="73"/>
  <c r="F27" i="73"/>
  <c r="F22" i="73" s="1"/>
  <c r="D51" i="30" l="1"/>
  <c r="D54" i="30" s="1"/>
  <c r="E13" i="61"/>
  <c r="E13" i="94" s="1"/>
  <c r="E16" i="94" s="1"/>
  <c r="F13" i="61"/>
  <c r="F24" i="61"/>
  <c r="E19" i="61"/>
  <c r="E19" i="94" s="1"/>
  <c r="E30" i="61"/>
  <c r="F18" i="73"/>
  <c r="F15" i="76"/>
  <c r="F18" i="76" s="1"/>
  <c r="F15" i="46"/>
  <c r="F18" i="46" s="1"/>
  <c r="F22" i="46"/>
  <c r="F27" i="46" s="1"/>
  <c r="F22" i="76"/>
  <c r="F27" i="76" s="1"/>
  <c r="E5" i="104" l="1"/>
  <c r="F5" i="104" s="1"/>
  <c r="H5" i="104" s="1"/>
  <c r="E4" i="104"/>
  <c r="F4" i="104" s="1"/>
  <c r="E3" i="104"/>
  <c r="F3" i="104" s="1"/>
  <c r="C8" i="66"/>
  <c r="D53" i="30"/>
  <c r="D52" i="30"/>
  <c r="E16" i="61"/>
  <c r="E30" i="94"/>
  <c r="E33" i="94" s="1"/>
  <c r="E33" i="61"/>
  <c r="F19" i="61"/>
  <c r="F19" i="94" s="1"/>
  <c r="F30" i="61"/>
  <c r="F16" i="61"/>
  <c r="F13" i="94"/>
  <c r="F16" i="94" s="1"/>
  <c r="C13" i="66" l="1"/>
  <c r="C15" i="66" s="1"/>
  <c r="I5" i="104"/>
  <c r="I3" i="104"/>
  <c r="H3" i="104"/>
  <c r="D10" i="104" s="1" a="1"/>
  <c r="D10" i="104" s="1"/>
  <c r="D11" i="104" s="1"/>
  <c r="C21" i="66" s="1"/>
  <c r="H4" i="104"/>
  <c r="I4" i="104"/>
  <c r="F33" i="61"/>
  <c r="F30" i="94"/>
  <c r="F33" i="94" s="1"/>
  <c r="C22" i="6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tc={A786DADA-6A25-4EF1-93E1-6D5B450BF15D}</author>
  </authors>
  <commentList>
    <comment ref="A19" authorId="0" shapeId="0" xr:uid="{A786DADA-6A25-4EF1-93E1-6D5B450BF15D}">
      <text>
        <t xml:space="preserve">[Kommentartråd]
Din versjon av Excel lar deg lese denne kommentartråden. Eventuelle endringer i den vil imidlertid bli fjernet hvis filen åpnes i en nyere versjon av Excel. Finn ut mer: https://go.microsoft.com/fwlink/?linkid=870924
Kommentar:
    KD opererer med tre ulike finansieringskategorier som påvirker avkorting av bevilgningen over statsbudsjettet.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D57" authorId="0" shapeId="0" xr:uid="{00000000-0006-0000-02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Terje Bakke</author>
    <author>Dag Roar Nielsen</author>
  </authors>
  <commentList>
    <comment ref="B3" authorId="0" shapeId="0" xr:uid="{00000000-0006-0000-0300-000001000000}">
      <text>
        <r>
          <rPr>
            <b/>
            <sz val="9"/>
            <color indexed="81"/>
            <rFont val="Tahoma"/>
            <family val="2"/>
          </rPr>
          <t xml:space="preserve">Stillinger som kommer fra LOS og Fakultetet legges inn her. </t>
        </r>
        <r>
          <rPr>
            <sz val="9"/>
            <color indexed="81"/>
            <rFont val="Tahoma"/>
            <family val="2"/>
          </rPr>
          <t xml:space="preserve">
</t>
        </r>
      </text>
    </comment>
    <comment ref="H3" authorId="1" shapeId="0" xr:uid="{00000000-0006-0000-0300-000002000000}">
      <text>
        <r>
          <rPr>
            <b/>
            <sz val="9"/>
            <color indexed="81"/>
            <rFont val="Tahoma"/>
            <family val="2"/>
          </rPr>
          <t>Husk å legge inn finansiering.</t>
        </r>
        <r>
          <rPr>
            <sz val="9"/>
            <color indexed="81"/>
            <rFont val="Tahoma"/>
            <family val="2"/>
          </rPr>
          <t xml:space="preserve">
</t>
        </r>
      </text>
    </comment>
    <comment ref="B27" authorId="0" shapeId="0" xr:uid="{00000000-0006-0000-0300-000003000000}">
      <text>
        <r>
          <rPr>
            <b/>
            <sz val="9"/>
            <color indexed="81"/>
            <rFont val="Tahoma"/>
            <family val="2"/>
          </rPr>
          <t>Interne frikjøp skal ikke benyttes på Fellesløftet!!</t>
        </r>
        <r>
          <rPr>
            <sz val="9"/>
            <color indexed="81"/>
            <rFont val="Tahoma"/>
            <family val="2"/>
          </rPr>
          <t xml:space="preserve">
</t>
        </r>
      </text>
    </comment>
    <comment ref="J55" authorId="0" shapeId="0" xr:uid="{00000000-0006-0000-0300-000004000000}">
      <text>
        <r>
          <rPr>
            <sz val="9"/>
            <color indexed="81"/>
            <rFont val="Tahoma"/>
            <family val="2"/>
          </rPr>
          <t xml:space="preserve">Gir økt egenandel pga økt internt finansiert overhead.
</t>
        </r>
      </text>
    </comment>
    <comment ref="B70" authorId="0" shapeId="0" xr:uid="{00000000-0006-0000-0300-000005000000}">
      <text>
        <r>
          <rPr>
            <sz val="9"/>
            <color indexed="81"/>
            <rFont val="Tahoma"/>
            <family val="2"/>
          </rPr>
          <t xml:space="preserve">
</t>
        </r>
      </text>
    </comment>
    <comment ref="BM80" authorId="0" shapeId="0" xr:uid="{00000000-0006-0000-0300-000006000000}">
      <text>
        <r>
          <rPr>
            <sz val="9"/>
            <color indexed="81"/>
            <rFont val="Tahoma"/>
            <family val="2"/>
          </rPr>
          <t xml:space="preserve">Prosentsatsen er et vektet snitt av prosentsatsene og nivået for lønn de respektive år i prosjektperioden.
</t>
        </r>
      </text>
    </comment>
    <comment ref="B81" authorId="0" shapeId="0" xr:uid="{00000000-0006-0000-0300-000007000000}">
      <text>
        <r>
          <rPr>
            <sz val="9"/>
            <color indexed="81"/>
            <rFont val="Tahoma"/>
            <family val="2"/>
          </rPr>
          <t xml:space="preserve">Hvis Finansiørs maksimal betalingsvillighet overstiger TDI -satsen, så oppjustereres påslaget tilsvarende betalinlgsvilligheten.
</t>
        </r>
      </text>
    </comment>
    <comment ref="E83" authorId="0" shapeId="0" xr:uid="{00000000-0006-0000-0300-000008000000}">
      <text>
        <r>
          <rPr>
            <sz val="11"/>
            <color indexed="81"/>
            <rFont val="Tahoma"/>
            <family val="2"/>
          </rPr>
          <t>Legg inn policy manuelt her.</t>
        </r>
        <r>
          <rPr>
            <sz val="9"/>
            <color indexed="81"/>
            <rFont val="Tahoma"/>
            <family val="2"/>
          </rPr>
          <t xml:space="preserve">
</t>
        </r>
      </text>
    </comment>
    <comment ref="BM88" authorId="0" shapeId="0" xr:uid="{00000000-0006-0000-03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Thomas Kjensli</author>
  </authors>
  <commentList>
    <comment ref="C3" authorId="0" shapeId="0" xr:uid="{00000000-0006-0000-0500-000001000000}">
      <text>
        <r>
          <rPr>
            <b/>
            <sz val="12"/>
            <color indexed="81"/>
            <rFont val="Tahoma"/>
            <family val="2"/>
          </rPr>
          <t>Thomas Kjensli:</t>
        </r>
        <r>
          <rPr>
            <sz val="9"/>
            <color indexed="81"/>
            <rFont val="Tahoma"/>
            <family val="2"/>
          </rPr>
          <t xml:space="preserve">
</t>
        </r>
        <r>
          <rPr>
            <sz val="12"/>
            <color indexed="81"/>
            <rFont val="Tahoma"/>
            <family val="2"/>
          </rPr>
          <t xml:space="preserve">Frikjøp av eksisterende ansatte på basis, eller timer for ansatte på prosjektet, dersom konferansen etableres som et prosjekt
</t>
        </r>
      </text>
    </comment>
    <comment ref="D3" authorId="0" shapeId="0" xr:uid="{00000000-0006-0000-0500-000002000000}">
      <text>
        <r>
          <rPr>
            <b/>
            <sz val="9"/>
            <color indexed="81"/>
            <rFont val="Tahoma"/>
            <family val="2"/>
          </rPr>
          <t>Thomas Kjensli:</t>
        </r>
        <r>
          <rPr>
            <sz val="9"/>
            <color indexed="81"/>
            <rFont val="Tahoma"/>
            <family val="2"/>
          </rPr>
          <t xml:space="preserve">
Kun eksemplevise lønnstrinn satt inn, endre ved behov</t>
        </r>
      </text>
    </comment>
    <comment ref="S23" authorId="0" shapeId="0" xr:uid="{00000000-0006-0000-0500-000003000000}">
      <text>
        <r>
          <rPr>
            <sz val="12"/>
            <color indexed="81"/>
            <rFont val="Tahoma"/>
            <family val="2"/>
          </rPr>
          <t>Eventuelle merkostnader man får grunnet gjennomføringen av konferansen, men som ikke direkte knyttes til denne. Eks. vikarutgifter i annen undervisning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4" authorId="0" shapeId="0" xr:uid="{00000000-0006-0000-0700-000001000000}">
      <text>
        <r>
          <rPr>
            <sz val="9"/>
            <color indexed="81"/>
            <rFont val="Tahoma"/>
            <family val="2"/>
          </rPr>
          <t xml:space="preserve">Denne er nok ikke så aktuell på ordinære NFR prosjekter da det sjelden/aldri gis incentivmidler fra verken sentral eller fakultet på slike prosjekter. 
</t>
        </r>
      </text>
    </comment>
    <comment ref="B22" authorId="0" shapeId="0" xr:uid="{00000000-0006-0000-0700-000002000000}">
      <text>
        <r>
          <rPr>
            <sz val="9"/>
            <color indexed="81"/>
            <rFont val="Tahoma"/>
            <family val="2"/>
          </rPr>
          <t xml:space="preserve">
Legger seg på andre driftskostnader mot NFR</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5" authorId="0" shapeId="0" xr:uid="{00000000-0006-0000-0900-000001000000}">
      <text>
        <r>
          <rPr>
            <sz val="9"/>
            <color indexed="81"/>
            <rFont val="Tahoma"/>
            <family val="2"/>
          </rPr>
          <t xml:space="preserve">Denne er nok ikke så aktuell på ordinære NFR prosjekter da det sjelden/aldri gis incentivmidler fra verken sentral eller fakultet på slike prosjekter.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8" authorId="0" shapeId="0" xr:uid="{00000000-0006-0000-0B00-000001000000}">
      <text>
        <r>
          <rPr>
            <sz val="9"/>
            <color indexed="81"/>
            <rFont val="Tahoma"/>
            <family val="2"/>
          </rPr>
          <t xml:space="preserve">Legg inn merkostnader med positivt fortegn og merinntekter med negativt fortegn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9" authorId="0" shapeId="0" xr:uid="{00000000-0006-0000-0C00-000001000000}">
      <text>
        <r>
          <rPr>
            <sz val="9"/>
            <color indexed="81"/>
            <rFont val="Tahoma"/>
            <family val="2"/>
          </rPr>
          <t xml:space="preserve">Legg inn merkostnader med positivt fortegn og merinntekter med negativt fortegn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5" authorId="0" shapeId="0" xr:uid="{00000000-0006-0000-0D00-000001000000}">
      <text>
        <r>
          <rPr>
            <b/>
            <sz val="9"/>
            <color indexed="81"/>
            <rFont val="Tahoma"/>
            <family val="2"/>
          </rPr>
          <t>Terje Bakke:</t>
        </r>
        <r>
          <rPr>
            <sz val="9"/>
            <color indexed="81"/>
            <rFont val="Tahoma"/>
            <family val="2"/>
          </rPr>
          <t xml:space="preserve">
Lagt til eventuell mva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0F00-000001000000}">
      <text>
        <r>
          <rPr>
            <sz val="9"/>
            <color indexed="81"/>
            <rFont val="Tahoma"/>
            <family val="2"/>
          </rPr>
          <t>Universitetssektoren fylles ut automatisk, de øvirge må legges inn maneult i hele kroner. (Formateres automatisk til hele 1000 kroner)</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000-000001000000}">
      <text>
        <r>
          <rPr>
            <sz val="9"/>
            <color indexed="81"/>
            <rFont val="Tahoma"/>
            <family val="2"/>
          </rPr>
          <t>Universitetssektoren fylles ut automatisk, de øvirge må legges inn maneult i hele kroner. (Formateres automatisk til hele 1000 kroner)</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100-000001000000}">
      <text>
        <r>
          <rPr>
            <sz val="9"/>
            <color indexed="81"/>
            <rFont val="Tahoma"/>
            <family val="2"/>
          </rPr>
          <t>Universitetssektoren fylles ut automatisk, de øvirge må legges inn maneult i hele kroner. (Formateres automatisk til hele 1000 kroner)</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200-000001000000}">
      <text>
        <r>
          <rPr>
            <sz val="9"/>
            <color indexed="81"/>
            <rFont val="Tahoma"/>
            <family val="2"/>
          </rPr>
          <t>Universitetssektoren fylles ut automatisk, de øvirge må legges inn maneult i hele kroner. (Formateres automatisk til hele 1000 kroner)</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300-000001000000}">
      <text>
        <r>
          <rPr>
            <sz val="9"/>
            <color indexed="81"/>
            <rFont val="Tahoma"/>
            <family val="2"/>
          </rPr>
          <t>Universitetssektoren fylles ut automatisk, de øvirge må legges inn maneult i hele kroner. (Formateres automatisk til hele 1000 kroner)</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400-000001000000}">
      <text>
        <r>
          <rPr>
            <sz val="9"/>
            <color indexed="81"/>
            <rFont val="Tahoma"/>
            <family val="2"/>
          </rPr>
          <t>Universitetssektoren fylles ut automatisk, de øvirge må legges inn maneult i hele kroner. (Formateres automatisk til hele 1000 kroner)</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36" authorId="0" shapeId="0" xr:uid="{00000000-0006-0000-1500-000001000000}">
      <text>
        <r>
          <rPr>
            <b/>
            <sz val="9"/>
            <color indexed="81"/>
            <rFont val="Tahoma"/>
            <family val="2"/>
          </rPr>
          <t>Legg inn i hele tall for å få det opp i 1000 kroner.</t>
        </r>
        <r>
          <rPr>
            <sz val="9"/>
            <color indexed="81"/>
            <rFont val="Tahoma"/>
            <family val="2"/>
          </rPr>
          <t xml:space="preserv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 authorId="0" shapeId="0" xr:uid="{00000000-0006-0000-1700-000001000000}">
      <text>
        <r>
          <rPr>
            <sz val="9"/>
            <color indexed="81"/>
            <rFont val="Tahoma"/>
            <family val="2"/>
          </rPr>
          <t xml:space="preserve">Velg finansieringskilde fra nedtrekksmenyen!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B00-000001000000}">
      <text>
        <r>
          <rPr>
            <sz val="9"/>
            <color indexed="81"/>
            <rFont val="Tahoma"/>
            <family val="2"/>
          </rPr>
          <t>Universitetssektoren fylles ut automatisk, de øvirge må legges inn maneult i hele kroner. (Formateres automatisk til hele 1000 kroner)</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C00-000001000000}">
      <text>
        <r>
          <rPr>
            <sz val="9"/>
            <color indexed="81"/>
            <rFont val="Tahoma"/>
            <family val="2"/>
          </rPr>
          <t>Universitetssektoren fylles ut automatisk, de øvirge må legges inn maneult i hele kroner. (Formateres automatisk til hele 1000 kroner)</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D00-000001000000}">
      <text>
        <r>
          <rPr>
            <sz val="9"/>
            <color indexed="81"/>
            <rFont val="Tahoma"/>
            <family val="2"/>
          </rPr>
          <t>Universitetssektoren fylles ut automatisk, de øvirge må legges inn maneult i hele kroner. (Formateres automatisk til hele 1000 kroner)</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E00-000001000000}">
      <text>
        <r>
          <rPr>
            <sz val="9"/>
            <color indexed="81"/>
            <rFont val="Tahoma"/>
            <family val="2"/>
          </rPr>
          <t>Universitetssektoren fylles ut automatisk, de øvirge må legges inn maneult i hele kroner. (Formateres automatisk til hele 1000 kroner)</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F00-000001000000}">
      <text>
        <r>
          <rPr>
            <sz val="9"/>
            <color indexed="81"/>
            <rFont val="Tahoma"/>
            <family val="2"/>
          </rPr>
          <t>Universitetssektoren fylles ut automatisk, de øvirge må legges inn maneult i hele kroner. (Formateres automatisk til hele 1000 kroner)</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000-000001000000}">
      <text>
        <r>
          <rPr>
            <sz val="9"/>
            <color indexed="81"/>
            <rFont val="Tahoma"/>
            <family val="2"/>
          </rPr>
          <t>Universitetssektoren fylles ut automatisk, de øvirge må legges inn maneult i hele kroner. (Formateres automatisk til hele 1000 kroner)</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100-000001000000}">
      <text>
        <r>
          <rPr>
            <sz val="9"/>
            <color indexed="81"/>
            <rFont val="Tahoma"/>
            <family val="2"/>
          </rPr>
          <t>Universitetssektoren fylles ut automatisk, de øvirge må legges inn maneult i hele kroner. (Formateres automatisk til hele 1000 kroner)</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200-000001000000}">
      <text>
        <r>
          <rPr>
            <sz val="9"/>
            <color indexed="81"/>
            <rFont val="Tahoma"/>
            <family val="2"/>
          </rPr>
          <t>Universitetssektoren fylles ut automatisk, de øvirge må legges inn maneult i hele kroner. (Formateres automatisk til hele 1000 kroner)</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300-000001000000}">
      <text>
        <r>
          <rPr>
            <sz val="9"/>
            <color indexed="81"/>
            <rFont val="Tahoma"/>
            <family val="2"/>
          </rPr>
          <t>Universitetssektoren fylles ut automatisk, de øvirge må legges inn maneult i hele kroner. (Formateres automatisk til hele 1000 kroner)</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400-000001000000}">
      <text>
        <r>
          <rPr>
            <sz val="9"/>
            <color indexed="81"/>
            <rFont val="Tahoma"/>
            <family val="2"/>
          </rPr>
          <t>Universitetssektoren fylles ut automatisk, de øvirge må legges inn maneult i hele kroner. (Formateres automatisk til hele 1000 kroner)</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<sst xmlns="http://schemas.openxmlformats.org/spreadsheetml/2006/main" count="2600" uniqueCount="632">
  <si>
    <t>Budsjetteringsmaler Universitetet i Oslo</t>
  </si>
  <si>
    <t>Velg type mal i nedtrekksmenyene under og faner vises automatisk</t>
  </si>
  <si>
    <t>Kategorisering</t>
  </si>
  <si>
    <t>Oppdrag</t>
  </si>
  <si>
    <t>Søknadstype - oppdrag</t>
  </si>
  <si>
    <t>Konferansebudsjett</t>
  </si>
  <si>
    <t>Søknadstype - bidrag</t>
  </si>
  <si>
    <t>Ordinære NFR prosjekter</t>
  </si>
  <si>
    <t>Alle beløp er angitt i hele kroner</t>
  </si>
  <si>
    <t>Prosjekttittel:</t>
  </si>
  <si>
    <t>LØNNS- OG DRIFTSKOSTNADER</t>
  </si>
  <si>
    <t>OVERHEADKOSTNADER</t>
  </si>
  <si>
    <t>Eksternt finansiert overhead</t>
  </si>
  <si>
    <t>Internt finansiert overhead</t>
  </si>
  <si>
    <t>Ekstern finansiering</t>
  </si>
  <si>
    <t>NFR</t>
  </si>
  <si>
    <t>Private</t>
  </si>
  <si>
    <t>Internasjonale</t>
  </si>
  <si>
    <t>Offentlige</t>
  </si>
  <si>
    <t>Egenandel</t>
  </si>
  <si>
    <t>Overhead i henhold til TDI</t>
  </si>
  <si>
    <t>REGISTRER MÅNEDSVERK</t>
  </si>
  <si>
    <t>TIMER</t>
  </si>
  <si>
    <t>Lønn og sos. kostn.</t>
  </si>
  <si>
    <t>Overhead</t>
  </si>
  <si>
    <t>Totalt</t>
  </si>
  <si>
    <t>Årsv</t>
  </si>
  <si>
    <t>Finansiør</t>
  </si>
  <si>
    <t>Årslønn</t>
  </si>
  <si>
    <t>Navn</t>
  </si>
  <si>
    <t>Bruttolønn</t>
  </si>
  <si>
    <t>inkl lønnsv.</t>
  </si>
  <si>
    <t>Lønn</t>
  </si>
  <si>
    <t>Feriep</t>
  </si>
  <si>
    <t>AGA</t>
  </si>
  <si>
    <t>Pensjon</t>
  </si>
  <si>
    <t>inkl sos.avg.</t>
  </si>
  <si>
    <t>inkl. ind.kost.</t>
  </si>
  <si>
    <t>Timesats</t>
  </si>
  <si>
    <t>=</t>
  </si>
  <si>
    <t>Forsker - professor</t>
  </si>
  <si>
    <r>
      <t xml:space="preserve">Sum </t>
    </r>
    <r>
      <rPr>
        <b/>
        <sz val="11"/>
        <color theme="4" tint="-0.249977111117893"/>
        <rFont val="Calibri"/>
        <family val="2"/>
        <scheme val="minor"/>
      </rPr>
      <t>frikjøp art 5892</t>
    </r>
  </si>
  <si>
    <t>ÅRSVERK</t>
  </si>
  <si>
    <t>Timelønn</t>
  </si>
  <si>
    <t>Teknisk/adm. bistand/Feltassistent</t>
  </si>
  <si>
    <r>
      <t xml:space="preserve">Sum </t>
    </r>
    <r>
      <rPr>
        <b/>
        <sz val="11"/>
        <color theme="4" tint="-0.249977111117893"/>
        <rFont val="Calibri"/>
        <family val="2"/>
        <scheme val="minor"/>
      </rPr>
      <t>timelønn</t>
    </r>
  </si>
  <si>
    <t xml:space="preserve">Total arbeidsinnsats </t>
  </si>
  <si>
    <t>Drift</t>
  </si>
  <si>
    <t>Kommentarfelt</t>
  </si>
  <si>
    <r>
      <t xml:space="preserve">Sum </t>
    </r>
    <r>
      <rPr>
        <b/>
        <sz val="11"/>
        <color theme="4" tint="-0.249977111117893"/>
        <rFont val="Calibri"/>
        <family val="2"/>
        <scheme val="minor"/>
      </rPr>
      <t>drift</t>
    </r>
  </si>
  <si>
    <t>REGISTRER INNTEKTER</t>
  </si>
  <si>
    <t>Direkte personalkostnader</t>
  </si>
  <si>
    <t>Indirekte kostnader personalkostnader</t>
  </si>
  <si>
    <t>Direkte driftskostnader</t>
  </si>
  <si>
    <t>Indirekte kostnader på studiepoeng</t>
  </si>
  <si>
    <t>Sum kostnader</t>
  </si>
  <si>
    <t>Fortjeneste</t>
  </si>
  <si>
    <t>Inntekter fra deltakere</t>
  </si>
  <si>
    <t>Egenfinansiering</t>
  </si>
  <si>
    <t>Forsker - 1.aman.</t>
  </si>
  <si>
    <t xml:space="preserve">Gjesteforsker </t>
  </si>
  <si>
    <t>Postdoktor / Forsker</t>
  </si>
  <si>
    <t>Stipendiat</t>
  </si>
  <si>
    <t>Prosjektinformasjon</t>
  </si>
  <si>
    <r>
      <t>Prosjekttittel</t>
    </r>
    <r>
      <rPr>
        <sz val="11"/>
        <color rgb="FFFF0000"/>
        <rFont val="Calibri"/>
        <family val="2"/>
        <scheme val="minor"/>
      </rPr>
      <t>*</t>
    </r>
  </si>
  <si>
    <r>
      <t>Prosjektleder</t>
    </r>
    <r>
      <rPr>
        <sz val="11"/>
        <color rgb="FFFF0000"/>
        <rFont val="Calibri"/>
        <family val="2"/>
        <scheme val="minor"/>
      </rPr>
      <t>*</t>
    </r>
  </si>
  <si>
    <r>
      <t xml:space="preserve">Prosjekteier </t>
    </r>
    <r>
      <rPr>
        <sz val="11"/>
        <color rgb="FFFF0000"/>
        <rFont val="Calibri"/>
        <family val="2"/>
        <scheme val="minor"/>
      </rPr>
      <t>*</t>
    </r>
  </si>
  <si>
    <r>
      <t>Navn på enhet</t>
    </r>
    <r>
      <rPr>
        <sz val="11"/>
        <color rgb="FFFF0000"/>
        <rFont val="Calibri"/>
        <family val="2"/>
        <scheme val="minor"/>
      </rPr>
      <t>*</t>
    </r>
  </si>
  <si>
    <t>Etterutdanning eller videreutdanning?</t>
  </si>
  <si>
    <t>Prosjektnummer (om opprettet)</t>
  </si>
  <si>
    <t>Saksnummer i ephorte (om opprettet)</t>
  </si>
  <si>
    <t>Hvis videreutdanning:</t>
  </si>
  <si>
    <t>Prosjektperiode</t>
  </si>
  <si>
    <r>
      <t>Prosjektstart (dd.mm.år)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</si>
  <si>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</si>
  <si>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</si>
  <si>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Prosjektslutt (dd.mm.år)</t>
  </si>
  <si>
    <t>Informasjon om finansiering</t>
  </si>
  <si>
    <t>Antall studenter</t>
  </si>
  <si>
    <t>Totalt antall studiepoeng</t>
  </si>
  <si>
    <t>Overhead per studiepoeng</t>
  </si>
  <si>
    <t>Overhead totale studiepoeng</t>
  </si>
  <si>
    <t>Studiepoeng</t>
  </si>
  <si>
    <t>Finansieringskategori</t>
  </si>
  <si>
    <r>
      <t>Prosjekttype (overheadkostnader)</t>
    </r>
    <r>
      <rPr>
        <sz val="11"/>
        <color rgb="FFFF0000"/>
        <rFont val="Calibri"/>
        <family val="2"/>
        <scheme val="minor"/>
      </rPr>
      <t>*</t>
    </r>
  </si>
  <si>
    <t>Prosjekter som foregår i UiOs lokaler</t>
  </si>
  <si>
    <t>Rebudsjettering</t>
  </si>
  <si>
    <t>Beskrivelse av endringer</t>
  </si>
  <si>
    <t>Fra når gjelder rebudsjetteringene</t>
  </si>
  <si>
    <t>Ny sluttdato</t>
  </si>
  <si>
    <t>Påslag uforutsette hendelser (%)</t>
  </si>
  <si>
    <t>Påslag fortjeneste (%)</t>
  </si>
  <si>
    <t>Merverdiavgift</t>
  </si>
  <si>
    <t>Hvis ikke merverdiavgift, angi årsak</t>
  </si>
  <si>
    <t>Konferanser</t>
  </si>
  <si>
    <t>Antall betalende deltakere</t>
  </si>
  <si>
    <t>Antall deltakere hvor UiO har utlegg (forutsetter like utlegg)</t>
  </si>
  <si>
    <t>Eventuelle offentlig tilskudd</t>
  </si>
  <si>
    <t>Subsidiering (NB: husk å trekke ut mva- grunnlaget)</t>
  </si>
  <si>
    <t>Påslag for indirekte kostnader</t>
  </si>
  <si>
    <t xml:space="preserve">Vitenskapelig </t>
  </si>
  <si>
    <t xml:space="preserve">Teknisk/administrativ </t>
  </si>
  <si>
    <t>Pris- lønnsjustering</t>
  </si>
  <si>
    <t>Årlig lønnsjustering  i hele prosjektperioden</t>
  </si>
  <si>
    <t>Ja</t>
  </si>
  <si>
    <t>Redusert bevilgning som følge av studiepoeng</t>
  </si>
  <si>
    <t>Kategori</t>
  </si>
  <si>
    <t>Reduksjon ved 100% egenbetaling</t>
  </si>
  <si>
    <t>Valgt finansiering fra registreringsfanen</t>
  </si>
  <si>
    <t>Valgt kategori fra registreringsfanen</t>
  </si>
  <si>
    <t>Kalkulert redusert bevilgning</t>
  </si>
  <si>
    <t>Overhead ved rundsummer</t>
  </si>
  <si>
    <t>Prosjektansatte</t>
  </si>
  <si>
    <t>Inntekter</t>
  </si>
  <si>
    <r>
      <t>Sum</t>
    </r>
    <r>
      <rPr>
        <b/>
        <sz val="11"/>
        <color theme="4" tint="-0.249977111117893"/>
        <rFont val="Calibri"/>
        <family val="2"/>
        <scheme val="minor"/>
      </rPr>
      <t xml:space="preserve"> ansatte</t>
    </r>
  </si>
  <si>
    <t xml:space="preserve">Eksternt frikjøp </t>
  </si>
  <si>
    <t>Internt frikjøp</t>
  </si>
  <si>
    <t>Skal ikke brukes på fellesløftet!</t>
  </si>
  <si>
    <r>
      <t xml:space="preserve">Sum </t>
    </r>
    <r>
      <rPr>
        <b/>
        <sz val="11"/>
        <color theme="4" tint="-0.249977111117893"/>
        <rFont val="Calibri"/>
        <family val="2"/>
        <scheme val="minor"/>
      </rPr>
      <t xml:space="preserve">frikjøp art 5896 </t>
    </r>
  </si>
  <si>
    <t>STIPENDER</t>
  </si>
  <si>
    <t>Stipender</t>
  </si>
  <si>
    <t>Sats</t>
  </si>
  <si>
    <t>Antall måneder</t>
  </si>
  <si>
    <t xml:space="preserve">Det i gult låg med link </t>
  </si>
  <si>
    <t>til feil lønnsmultiplikator</t>
  </si>
  <si>
    <t>Lønnsmultiplikator i Tabeller er lagt inn</t>
  </si>
  <si>
    <r>
      <t xml:space="preserve">Sum </t>
    </r>
    <r>
      <rPr>
        <b/>
        <sz val="11"/>
        <color theme="4" tint="-0.249977111117893"/>
        <rFont val="Calibri"/>
        <family val="2"/>
        <scheme val="minor"/>
      </rPr>
      <t>stipender</t>
    </r>
  </si>
  <si>
    <t>med for få desimaler</t>
  </si>
  <si>
    <t>Generelle driftsmidler (kun NFR)</t>
  </si>
  <si>
    <t>Dekkes fra rundsum</t>
  </si>
  <si>
    <t>Leiested - internt finansiert</t>
  </si>
  <si>
    <t>Leiested - eksternt finansiert</t>
  </si>
  <si>
    <t>Eksternt</t>
  </si>
  <si>
    <t xml:space="preserve"> </t>
  </si>
  <si>
    <t>Egenfinansiert drift</t>
  </si>
  <si>
    <t>Inntekter fast eksternt beløp</t>
  </si>
  <si>
    <t>Internasjonal finansiering</t>
  </si>
  <si>
    <t>Anne offentlig finansiering</t>
  </si>
  <si>
    <t>Annen privat finansiering</t>
  </si>
  <si>
    <t>Fra Norges Forskningsråd</t>
  </si>
  <si>
    <t>Viderefordelte midler</t>
  </si>
  <si>
    <t>Sum</t>
  </si>
  <si>
    <t>Analyse av inntektsbilde</t>
  </si>
  <si>
    <t>Eksterne inntekter</t>
  </si>
  <si>
    <t>Rundsummer NFR</t>
  </si>
  <si>
    <t>Faktisk inntekter NFR</t>
  </si>
  <si>
    <t>Fast beløp</t>
  </si>
  <si>
    <t xml:space="preserve">Inntekter fra LOS og fakultetet legges inn på Prosjekteierarkfanen - dette som korreksjon av nettobidraget. </t>
  </si>
  <si>
    <t>Total overhead (indirekte kostnader)</t>
  </si>
  <si>
    <t>Benyttet påslag overhead (indirekte kostnader)</t>
  </si>
  <si>
    <t>Finansiørs betalingsvillighet for Eksternt finansiert overhead</t>
  </si>
  <si>
    <t>Prosjekteiers policy for Eksternt finansiert overhead</t>
  </si>
  <si>
    <t>Prosjektleder/adm.leder</t>
  </si>
  <si>
    <t>Salderingsbeløp (overføres til generelle driftsmidler)</t>
  </si>
  <si>
    <r>
      <t xml:space="preserve">OVERHEADKOSTNADER </t>
    </r>
    <r>
      <rPr>
        <b/>
        <sz val="12"/>
        <rFont val="Calibri"/>
        <family val="2"/>
        <scheme val="minor"/>
      </rPr>
      <t>(Kalkyegrunnlag timer)</t>
    </r>
  </si>
  <si>
    <t xml:space="preserve">Prosjektansatte  </t>
  </si>
  <si>
    <t>REGISTRER  ANTAll TIMER</t>
  </si>
  <si>
    <t>1628 timer per år</t>
  </si>
  <si>
    <t>Sum timer</t>
  </si>
  <si>
    <t>Lønn og sos. kostnader</t>
  </si>
  <si>
    <t xml:space="preserve">Timepris </t>
  </si>
  <si>
    <t>Frikjøp eksisterende ansatt eller prosjektansatt?</t>
  </si>
  <si>
    <t>Timesats lønn</t>
  </si>
  <si>
    <t>Timesats overhead</t>
  </si>
  <si>
    <t>Timepris lønn og overhead</t>
  </si>
  <si>
    <t>sum lønn</t>
  </si>
  <si>
    <t>sum overhead</t>
  </si>
  <si>
    <t>Sum lønn og overhead</t>
  </si>
  <si>
    <t>timepris pr stillingskategori</t>
  </si>
  <si>
    <r>
      <t xml:space="preserve">Sum </t>
    </r>
    <r>
      <rPr>
        <b/>
        <sz val="11"/>
        <color theme="4" tint="-0.249977111117893"/>
        <rFont val="Calibri"/>
        <family val="2"/>
        <scheme val="minor"/>
      </rPr>
      <t>prosjektansatte</t>
    </r>
  </si>
  <si>
    <t>Direkte driftsmidler</t>
  </si>
  <si>
    <t>REGISTRER DRIFTSKOSTNADER</t>
  </si>
  <si>
    <t>Alle beløp angis i hele kroner</t>
  </si>
  <si>
    <t>Leiested</t>
  </si>
  <si>
    <r>
      <t xml:space="preserve">Sum </t>
    </r>
    <r>
      <rPr>
        <b/>
        <sz val="14"/>
        <color theme="4" tint="-0.249977111117893"/>
        <rFont val="Calibri"/>
        <family val="2"/>
        <scheme val="minor"/>
      </rPr>
      <t>driftsmidler</t>
    </r>
  </si>
  <si>
    <t>Totalt budsjetterte kostnader</t>
  </si>
  <si>
    <t>Tillegg for uforutsette hendelser</t>
  </si>
  <si>
    <t>Tillegg for fortjeneste</t>
  </si>
  <si>
    <t>Inntekter eksklusiv merverdigavgift</t>
  </si>
  <si>
    <t>Inntekter inklusiv merverdiavgift</t>
  </si>
  <si>
    <t>Totalpris</t>
  </si>
  <si>
    <t>(Alle beløp er angitt i hele kroner)</t>
  </si>
  <si>
    <t>Lønnskostnader</t>
  </si>
  <si>
    <t>Velg frikjøp eksisterende ansatt eller prosjektansatt</t>
  </si>
  <si>
    <t>Sum lønn prosjektansatte</t>
  </si>
  <si>
    <t>Generelle driftsmidler</t>
  </si>
  <si>
    <t>Sum driftsmidler</t>
  </si>
  <si>
    <t>Personal- og indirekte kostnader</t>
  </si>
  <si>
    <t>Sum drift og utlegg</t>
  </si>
  <si>
    <t>Analyse basisøkonomien</t>
  </si>
  <si>
    <t>Sum budsjetterte kostnader</t>
  </si>
  <si>
    <t>Nettobidrag:</t>
  </si>
  <si>
    <t>Fratrekk for utlegg</t>
  </si>
  <si>
    <t>Reserve og fortjeneste</t>
  </si>
  <si>
    <t>Fratrekk for inngående merverdiavgift</t>
  </si>
  <si>
    <t>Tilleggskostnad på basis:</t>
  </si>
  <si>
    <t>Kalkylegrunnlag (kostnader)</t>
  </si>
  <si>
    <t>Faktisk nettobidrag:</t>
  </si>
  <si>
    <t>Faglig begrunnelse:</t>
  </si>
  <si>
    <t>Offentlige tilskudd til nedskriving av pris</t>
  </si>
  <si>
    <t>Fratrekk sponsorinntekter</t>
  </si>
  <si>
    <t>Grunnlag for deltakeravgift (Pris)</t>
  </si>
  <si>
    <t>Deltakeravgift inkludert mva</t>
  </si>
  <si>
    <t>Konferanseavgift per deltaker</t>
  </si>
  <si>
    <t>Utlegg som kreves tilbake</t>
  </si>
  <si>
    <t>Sign.instituttleder:</t>
  </si>
  <si>
    <t>Sign.konferanseansvarlig / prosjektleder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</si>
  <si>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</si>
  <si>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</si>
  <si>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</si>
  <si>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</si>
  <si>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</si>
  <si>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</si>
  <si>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</si>
  <si>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</si>
  <si>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</si>
  <si>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</si>
  <si>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</si>
  <si>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</si>
  <si>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</si>
  <si>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</si>
  <si>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</si>
  <si>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</si>
  <si>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</si>
  <si>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</si>
  <si>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NFR-program:</t>
  </si>
  <si>
    <t>Årsverk</t>
  </si>
  <si>
    <t>Eksternt fin frikjøp</t>
  </si>
  <si>
    <t>Internt fin frikjøp</t>
  </si>
  <si>
    <t>Totale årsverk</t>
  </si>
  <si>
    <t>Økonomi</t>
  </si>
  <si>
    <t>Eksterne inntekter og kostnader</t>
  </si>
  <si>
    <t xml:space="preserve">Inntekter fra UiO sentralt/fakultet </t>
  </si>
  <si>
    <t>Viderefordelte inntekter</t>
  </si>
  <si>
    <t>Totale eksterne inntekter</t>
  </si>
  <si>
    <t>Personalkostnader</t>
  </si>
  <si>
    <t>Eksternt fin. frikjøp</t>
  </si>
  <si>
    <t>Eksternt fin. overheadkostnader</t>
  </si>
  <si>
    <t>Eksternt fin. leiestedskostnader</t>
  </si>
  <si>
    <t>Sentral egenfinansiering</t>
  </si>
  <si>
    <t>Totale eksterne kostnader</t>
  </si>
  <si>
    <t>Resultat på prosjektet</t>
  </si>
  <si>
    <t>Intern finansiering av ressurser</t>
  </si>
  <si>
    <t>Internt fin. frikjøp</t>
  </si>
  <si>
    <t>Internt fin. overheadkostnader</t>
  </si>
  <si>
    <t>Internt fin. leiestedskostnader</t>
  </si>
  <si>
    <t>Totalramme i prosjektet:</t>
  </si>
  <si>
    <t>Analyse av nettobidrag</t>
  </si>
  <si>
    <t xml:space="preserve">Nettobidrag </t>
  </si>
  <si>
    <t>Kort begrunnelse for prosjektets faglige interesse:</t>
  </si>
  <si>
    <t>Kort begrunnelse for kategorisering (bidrag/oppdrag):</t>
  </si>
  <si>
    <t>Nettobidrag</t>
  </si>
  <si>
    <t>Overhead (indirekte kostnader)</t>
  </si>
  <si>
    <t>Underskrifter (på papirutskriften - som skal arkiveres)</t>
  </si>
  <si>
    <t>Dato:</t>
  </si>
  <si>
    <t>Prosjekteier (instituttleder):</t>
  </si>
  <si>
    <t>Prosjektleder:</t>
  </si>
  <si>
    <t>Eksterne inntekter NFR</t>
  </si>
  <si>
    <t>Eksternt fin overheadkostnader</t>
  </si>
  <si>
    <t>Eksternt fin leiestedskostnader</t>
  </si>
  <si>
    <t>Kostnad internt fin frikjøp</t>
  </si>
  <si>
    <t>Internt fin overheadkostnader</t>
  </si>
  <si>
    <t>Analyse av nettobidrag:</t>
  </si>
  <si>
    <t>Resultat på prosjekt</t>
  </si>
  <si>
    <t>Egenandelsprosent</t>
  </si>
  <si>
    <t>Prosjektøkonomi</t>
  </si>
  <si>
    <t>Inntekter og kostnader</t>
  </si>
  <si>
    <t>Totale inntekter</t>
  </si>
  <si>
    <t>Totale kostnader</t>
  </si>
  <si>
    <t>.</t>
  </si>
  <si>
    <t>Internt finansiert drift</t>
  </si>
  <si>
    <t>Frikjøp</t>
  </si>
  <si>
    <t>Totale direkte personalkostnader</t>
  </si>
  <si>
    <t>Økonomisk analyse</t>
  </si>
  <si>
    <t>Overheadkostnader ansatte</t>
  </si>
  <si>
    <t>Overheadkostnader studenter</t>
  </si>
  <si>
    <t>Los inntekter</t>
  </si>
  <si>
    <t>Prosjektets reelle nettobidrag</t>
  </si>
  <si>
    <t>Intern rapport - oppdragsbudsjett</t>
  </si>
  <si>
    <t>Levetids-prognose</t>
  </si>
  <si>
    <t xml:space="preserve">Totale inntekter </t>
  </si>
  <si>
    <t>Inntekter UiO (inkl.mva)</t>
  </si>
  <si>
    <t xml:space="preserve">herav mva </t>
  </si>
  <si>
    <t>Inntekter UiO (eks. mva)</t>
  </si>
  <si>
    <t>Investeringer</t>
  </si>
  <si>
    <t>Budsjettert resultat (fortje/ufor.hend)</t>
  </si>
  <si>
    <t xml:space="preserve">År 1 i budsjettering: </t>
  </si>
  <si>
    <t>TDI</t>
  </si>
  <si>
    <t>Grunnlagstabell for registrering av prosjektkategori</t>
  </si>
  <si>
    <t>Arbeidstimer pr. år</t>
  </si>
  <si>
    <t xml:space="preserve"> Produktive timer</t>
  </si>
  <si>
    <t>Vit.ansatt</t>
  </si>
  <si>
    <t>Adm. Ansatt</t>
  </si>
  <si>
    <t>Bevilgning</t>
  </si>
  <si>
    <t>000000 - 000000 Basis</t>
  </si>
  <si>
    <t>Prosjekter som ikke foregår i UiOs lokaler</t>
  </si>
  <si>
    <t>000001 - 099998 Interne prosjekter</t>
  </si>
  <si>
    <t>Vitenskapelig ansatt UiO lokale</t>
  </si>
  <si>
    <t>900000 - 999998 Interne prosjekter</t>
  </si>
  <si>
    <t>Teknisk/adm. Ansatt i Uio lokale</t>
  </si>
  <si>
    <t>Bidrag</t>
  </si>
  <si>
    <t>120000 - 139998 NFR- individuelle stipendiater</t>
  </si>
  <si>
    <t>Vitenskapelig ansatt ikke i UiO lokale</t>
  </si>
  <si>
    <t>140000 - 169998 NFR- program (kontrakter og bevilgningsbrev)</t>
  </si>
  <si>
    <t>Teknisk/adm. Ansatt ikke i Uio lokale</t>
  </si>
  <si>
    <t>180000 - 189998 NFR- Forny</t>
  </si>
  <si>
    <t>190000 - 190098 NFR- stimuleringsmidler</t>
  </si>
  <si>
    <t>Valgt TDI</t>
  </si>
  <si>
    <t>Vit.ansatte</t>
  </si>
  <si>
    <t>Frikjøp eksisterende ansatt</t>
  </si>
  <si>
    <t>190500 - 190698 NFR midler mottatt via statlige aktører</t>
  </si>
  <si>
    <t>Adm/teknisk</t>
  </si>
  <si>
    <t>Prosjektansatt</t>
  </si>
  <si>
    <t>191000 - 191199 RFF-Regionale forskningsfond</t>
  </si>
  <si>
    <t>200000 - 204698 Bidrag fra andre departementer, direktorater og tilsyn</t>
  </si>
  <si>
    <t>Lønnsberegninger</t>
  </si>
  <si>
    <t>205000 - 209698 Bidrag fra Kunnskapsdepartementet</t>
  </si>
  <si>
    <t>210000 - 219998 Bidrag fra øvrige statlige virksomheter/forvaltningsorganer /stiftelser/aksjeselskap</t>
  </si>
  <si>
    <t>Fra Buddy</t>
  </si>
  <si>
    <t>250000 - 274999 Bidrag fra kommuner og fylkeskommuner</t>
  </si>
  <si>
    <t>Fra første budsjettår</t>
  </si>
  <si>
    <t>Inneværende år</t>
  </si>
  <si>
    <t>275000 - 279998 Bidrag fra regionale forskningsfond</t>
  </si>
  <si>
    <t xml:space="preserve"> ansatte under 60 år</t>
  </si>
  <si>
    <t>Ltr</t>
  </si>
  <si>
    <t>ART</t>
  </si>
  <si>
    <t>Multiplikator</t>
  </si>
  <si>
    <t>TOTALT</t>
  </si>
  <si>
    <t>420000 - 429998 Bidrag fra nærlingsliv og privatpersoner</t>
  </si>
  <si>
    <t>NN</t>
  </si>
  <si>
    <t>460000 - 479998 Bidrag fra norske fond, legater, organisasjoner og stiftelser</t>
  </si>
  <si>
    <t>610000 - 629998 Bidrag fra utland- Nordisk ministerråd</t>
  </si>
  <si>
    <t>Fast lønn</t>
  </si>
  <si>
    <t>faktor</t>
  </si>
  <si>
    <t>640000 - 649998 EU forskning/ rammeprogrammer (6. rammeprogram) - Utland</t>
  </si>
  <si>
    <t>Feriepenge avsetning</t>
  </si>
  <si>
    <t>650000 - 656998 EU forskning/ rammeprogrammer (7. rammeprogram) - Utland</t>
  </si>
  <si>
    <t>657000 - 657998 EU andre tilskudd - Utland</t>
  </si>
  <si>
    <t>AGA ( av  Lønn/ Fp og Pensjon )</t>
  </si>
  <si>
    <t>690000 - 694998 Bidrag fra utlandet - andre</t>
  </si>
  <si>
    <t>AGA (Lønn høyere enn 750 000)</t>
  </si>
  <si>
    <t>710000 - 710999 Gaver som kan gir rett til gaveforsterkning</t>
  </si>
  <si>
    <t>711000 - 719999 Gaver fra kreftforeningen som gir gaveforsterkning</t>
  </si>
  <si>
    <t>720000 - 729999 Andre gaver</t>
  </si>
  <si>
    <t>Antatt lønnsjustering:</t>
  </si>
  <si>
    <t>2025, og fremover</t>
  </si>
  <si>
    <t>179700 - 179998 Oppdrag fra NFR</t>
  </si>
  <si>
    <t>Denne etter inflasjonsendring</t>
  </si>
  <si>
    <t>204700 - 204998 Oppdrag fra andre departementer, direktorater og tilsyn</t>
  </si>
  <si>
    <t>209700 - 209998 Oppdrag fra Kunnskapsdepartementet</t>
  </si>
  <si>
    <t>Lønnsjustering</t>
  </si>
  <si>
    <t>220000 - 229998 Oppdrag fra øvrige statlige virksomheter/forvaltningsorganer /stiftelser/aksjeselskap</t>
  </si>
  <si>
    <t>280000 - 294999 Oppdrag fra kommuner og fylkeskommuner</t>
  </si>
  <si>
    <t>295000 - 299998 Oppdrag fra regionale forskningsfond</t>
  </si>
  <si>
    <t>430000 - 449998 Oppdrag fra nærlingsliv og privatpersoner</t>
  </si>
  <si>
    <t>480000 - 499998 Oppdrag fra norske fond, legater, organisasjoner og stiftelser</t>
  </si>
  <si>
    <t>695000 - 699998 Oppdrag fra utlandet - andre</t>
  </si>
  <si>
    <t>EU</t>
  </si>
  <si>
    <t>Utover</t>
  </si>
  <si>
    <t>Sats pr årsverk</t>
  </si>
  <si>
    <t>Årlig justering utover år 1</t>
  </si>
  <si>
    <t>Inntekt fra bidragsyter</t>
  </si>
  <si>
    <t>Type</t>
  </si>
  <si>
    <t>Rundsum</t>
  </si>
  <si>
    <t>Gjesteforsker</t>
  </si>
  <si>
    <t>Vit.ass</t>
  </si>
  <si>
    <t>Faktisk lønn</t>
  </si>
  <si>
    <t>Studentstipend</t>
  </si>
  <si>
    <t>Gjesteforskerstipend 1</t>
  </si>
  <si>
    <t>Gjesteforskerstipend 2-12</t>
  </si>
  <si>
    <t>Utenlandsstipend enslig</t>
  </si>
  <si>
    <t>Utenlandsstipend familie</t>
  </si>
  <si>
    <t>Timebasert lønn</t>
  </si>
  <si>
    <t>Kostnadsdekning pluss påslag</t>
  </si>
  <si>
    <t>Om NFRs satser - se nettsiden:</t>
  </si>
  <si>
    <t>http://www.forskningsradet.no/servlet/Satellite?c=Page&amp;pagename=ForskningsradetNorsk%2FHovedsidemal&amp;cid=1183468209187</t>
  </si>
  <si>
    <t>Leie av lokaler</t>
  </si>
  <si>
    <t>fratrekk inngående mva</t>
  </si>
  <si>
    <t>Unntak pga kurs/undervisning</t>
  </si>
  <si>
    <t>Reiser</t>
  </si>
  <si>
    <t>videresalg</t>
  </si>
  <si>
    <t>Unntak pga lovpålagt oppdrag</t>
  </si>
  <si>
    <t>Rekvisita</t>
  </si>
  <si>
    <t>Frtrekk for utgående mva</t>
  </si>
  <si>
    <t>Unntak pga arbeid utført i utland</t>
  </si>
  <si>
    <t>Bevertning, utlegg</t>
  </si>
  <si>
    <t>Unntak pga helsetjenester</t>
  </si>
  <si>
    <t>Hotellopphold, utlegg</t>
  </si>
  <si>
    <t>Annet unntak, beskriv i feltet under</t>
  </si>
  <si>
    <t>Ekskursjoner, utlegg</t>
  </si>
  <si>
    <t>utlegg</t>
  </si>
  <si>
    <t>Trykksaker</t>
  </si>
  <si>
    <t>Andre driftskostnader</t>
  </si>
  <si>
    <t>Honorar foredragsholder inkl. Mva</t>
  </si>
  <si>
    <t>1 år</t>
  </si>
  <si>
    <t>2 år</t>
  </si>
  <si>
    <t>3 år</t>
  </si>
  <si>
    <t>4 år</t>
  </si>
  <si>
    <t>5 år</t>
  </si>
  <si>
    <t>6 år</t>
  </si>
  <si>
    <t>7 år</t>
  </si>
  <si>
    <t>8 år</t>
  </si>
  <si>
    <t>9 år</t>
  </si>
  <si>
    <t>10 år</t>
  </si>
  <si>
    <t>NFR - budsjettskjema</t>
  </si>
  <si>
    <t>Kostnadssplan (i NOK 1000)</t>
  </si>
  <si>
    <t>Kjøp av Fou- tjenester</t>
  </si>
  <si>
    <t>Utstyr</t>
  </si>
  <si>
    <t>Andre direkte kostnader</t>
  </si>
  <si>
    <t>Total</t>
  </si>
  <si>
    <t>Kostnadskode (i NOK 1000)</t>
  </si>
  <si>
    <t>Handel og industri</t>
  </si>
  <si>
    <t>Uavhengig forskningsinstitutt</t>
  </si>
  <si>
    <t>Universiteter og høgskoler</t>
  </si>
  <si>
    <t>Andre sektorer</t>
  </si>
  <si>
    <t>Utland</t>
  </si>
  <si>
    <t>Finansieringsplan (i NOK 1000)</t>
  </si>
  <si>
    <t>% Andel</t>
  </si>
  <si>
    <t>Annen offentlig finansiering</t>
  </si>
  <si>
    <t>Fra NFR</t>
  </si>
  <si>
    <t>Fordeling av midler omsøkt fra Norges Forskningsråd</t>
  </si>
  <si>
    <t>Postdoktor/Forsker</t>
  </si>
  <si>
    <t>Gjesteforskerstipend</t>
  </si>
  <si>
    <t>Utenlandsstipend</t>
  </si>
  <si>
    <t>Forsker</t>
  </si>
  <si>
    <t>Sum personal-og indirekte kostnader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</si>
  <si>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</si>
  <si>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</si>
  <si>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</si>
  <si>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</si>
  <si>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</si>
  <si>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</si>
  <si>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</si>
  <si>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</si>
  <si>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</si>
  <si>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</si>
  <si>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</si>
  <si>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</si>
  <si>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</si>
  <si>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</si>
  <si>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</si>
  <si>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Own financing</t>
  </si>
  <si>
    <t>International funding</t>
  </si>
  <si>
    <t>Other public funding</t>
  </si>
  <si>
    <t>Other private funding</t>
  </si>
  <si>
    <t>From Research Council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</si>
  <si>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</si>
  <si>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</si>
  <si>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</si>
  <si>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</si>
  <si>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</si>
  <si>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</si>
  <si>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</si>
  <si>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</si>
  <si>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</si>
  <si>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NFR - budsjettskjema - inkludert samarbeidspartnere</t>
  </si>
  <si>
    <t>Konsolidert budsjett (kun basis) til SFF søknaden (grå felter overføres til esøknad NFR)</t>
  </si>
  <si>
    <t>Informasjon fra veilederen fra NFR: SFF IV - Informasjon til søkere</t>
  </si>
  <si>
    <t>Kostnadsplan</t>
  </si>
  <si>
    <t>Kostnadsplan (i NOK 1000)</t>
  </si>
  <si>
    <t>Siste 5 år</t>
  </si>
  <si>
    <t>Kostnadsplanen skal være tilpasset den faglige fremdriftsplan, slik denne fremgår av fremdriftsplanen</t>
  </si>
  <si>
    <t>Personal og indirekte kostnader</t>
  </si>
  <si>
    <t>og prosjektbeskrivelsen, og gi totalkostnadene for gjennomføring av SFFprosjektet,</t>
  </si>
  <si>
    <t>Innkjøp av FoU tjenester</t>
  </si>
  <si>
    <t>og ikke bare de kostnader som søkes dekket av Forskningsrådet. Kostnadsplanen</t>
  </si>
  <si>
    <t>Utstyr (leiested)</t>
  </si>
  <si>
    <t>skal knyttes til personalkostnader og indirekte kostnader, innkjøp av FoU-tjenester, utstyr og</t>
  </si>
  <si>
    <t>andre driftskostnader. Kostnadene i andre 5-års-periode summeres og føres samlet opp i kolonnene</t>
  </si>
  <si>
    <t>som følger etter første 5-års-periode.</t>
  </si>
  <si>
    <t>Kostnadssted/Sektor (i NOK 1000)</t>
  </si>
  <si>
    <t>Næringsliv</t>
  </si>
  <si>
    <t>Kostnadssted</t>
  </si>
  <si>
    <t>Instituttsektoren</t>
  </si>
  <si>
    <t>I denne rubrikken angis i hvilken sektor pengene skal brukes.</t>
  </si>
  <si>
    <t>UoH-sektoren</t>
  </si>
  <si>
    <t>Andre aktører</t>
  </si>
  <si>
    <t xml:space="preserve">Egne midler </t>
  </si>
  <si>
    <t>Finansieringsplan</t>
  </si>
  <si>
    <t>Internasjonale midler</t>
  </si>
  <si>
    <t>I den endelige søknad forutsettes finansieringsplanen å bygge på konkrete og realistiske forutsetninger.</t>
  </si>
  <si>
    <t>Andre offentlige midler</t>
  </si>
  <si>
    <t>Finansieringsplanen skal beskrive hvorledes kostnadene for SFF-prosjektet skal</t>
  </si>
  <si>
    <t>Andre private midler</t>
  </si>
  <si>
    <t>finansieres, i form av egne midler (egenandel), internasjonale midler, andre offentlige midler,</t>
  </si>
  <si>
    <t>NFR- midler</t>
  </si>
  <si>
    <t>andre private midler samt beløpet som søkes fra Norges forskningsråd. Bidrag fra samarbeidspartnere</t>
  </si>
  <si>
    <t>Total SFF basis finansiering</t>
  </si>
  <si>
    <t>bør spesifiseres. Beløpene for andre 5-års-periode summeres og føres samlet</t>
  </si>
  <si>
    <t>opp i kolonnene som følger etter første 5-års-periode.</t>
  </si>
  <si>
    <t>Total SFF Finansieringsplan (i NOK 1000)</t>
  </si>
  <si>
    <t>SFF Basis finansiering</t>
  </si>
  <si>
    <t>Inntekter fra eksisterende prosjekter **</t>
  </si>
  <si>
    <t>Inntekter fra estimerte fremtidige prosjekter **</t>
  </si>
  <si>
    <t>Total SFF finansiering</t>
  </si>
  <si>
    <t>** Det er kun de eksterne inntektene som skal oppgis. Eventuell egenfinansiering fra SFF'ets basis til underliggende eksterne prosjekter skal ikke inkluderes her. Tallstørrelsene bør være optimistiske og realistiske, og vil være noe av grunnlaget for midtveisevalueringen.
 KD har en forventning om at SFF'er skal generere nye prosjektinntekter, men det er ikke satt noe målkrav (uttalelse fra NFR).</t>
  </si>
  <si>
    <t>Spesifikasjon av særskilt høye driftskostnader (legges inn manuelt)</t>
  </si>
  <si>
    <t>Konsolidert budsjett (kun basis) til SFF søknaden (grå felter overføres til esøknad NFR) - inkludert samarbeidspartnere</t>
  </si>
  <si>
    <t>Spesifikasjon av særskilt høye driftskostnader</t>
  </si>
  <si>
    <t>Budsjettering av tilleggsfinansiering fra eksisterende prosjekter ved UiO (kun ekstern tildeling, ikke egenandel)</t>
  </si>
  <si>
    <t>Prosjektnummer</t>
  </si>
  <si>
    <t>Referanseliste over eksisterende prosjekter:</t>
  </si>
  <si>
    <t>Prosjektnr</t>
  </si>
  <si>
    <t>Prosjekttittel</t>
  </si>
  <si>
    <t>Prosjektansvarlig</t>
  </si>
  <si>
    <t>Fra</t>
  </si>
  <si>
    <t>Til</t>
  </si>
  <si>
    <t>Årlig lønnsvekst</t>
  </si>
  <si>
    <t>Budsjettering av planlagt tilleggsfinansiering fra nye prosjekter (kun ekstern tildeling, ikke egenandel)</t>
  </si>
  <si>
    <t>Kommentar</t>
  </si>
  <si>
    <t>Referanseliste:</t>
  </si>
  <si>
    <t>Navn på finansiør</t>
  </si>
  <si>
    <t>Institusjon/bedrift</t>
  </si>
  <si>
    <t xml:space="preserve">Tilbudsalternativ 1: </t>
  </si>
  <si>
    <t>Prosjekteier (instituttnavn)</t>
  </si>
  <si>
    <t>Prosjektleder</t>
  </si>
  <si>
    <t>Budsjett selvkost (hele kroner)</t>
  </si>
  <si>
    <t>Lab.arbeid/feltundersøkelser/mv.</t>
  </si>
  <si>
    <t>Reiser/konferanser/mv.</t>
  </si>
  <si>
    <t>Innkjøp av eksterne FoU-tjenester</t>
  </si>
  <si>
    <t>Investeringer (utstyr)</t>
  </si>
  <si>
    <t>Budsjett ekslusiv mva</t>
  </si>
  <si>
    <t>Budsjett inklusiv mva</t>
  </si>
  <si>
    <t xml:space="preserve">Tilbudsalternativ 2: </t>
  </si>
  <si>
    <t>Driftskostnader</t>
  </si>
  <si>
    <t>Pris ekskl mva.</t>
  </si>
  <si>
    <t>Pris inkl. mva</t>
  </si>
  <si>
    <t>SUM</t>
  </si>
  <si>
    <t>Totalt ekskl mva</t>
  </si>
  <si>
    <t>Inkl mva</t>
  </si>
  <si>
    <t>Budsjett (hele kroner)</t>
  </si>
  <si>
    <t>Totalsum</t>
  </si>
  <si>
    <t>Budsjett ekskl. mva</t>
  </si>
  <si>
    <t>Budsjett inkl. mva</t>
  </si>
  <si>
    <t>Oversikt over endringer som er foretatt i budsjetteringsmalen (gjeldende fra 20/10/2014):</t>
  </si>
  <si>
    <t>Dato</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</si>
  <si>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</si>
  <si>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</si>
  <si>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</si>
  <si>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</si>
  <si>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</si>
  <si>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</si>
  <si>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</si>
  <si>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</si>
  <si>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</si>
  <si>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</si>
  <si>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</si>
  <si>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</si>
  <si>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</si>
  <si>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</si>
  <si>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</si>
  <si>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</si>
  <si>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</si>
  <si>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</si>
  <si>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</si>
  <si>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</si>
  <si>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</si>
  <si>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</si>
  <si>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Finansieringstype "Sats per årsverk" er oppdatert med nye satser fra NFR</t>
  </si>
  <si>
    <t>Komplettert "sats per årsverk" med rundsummer for samtlige stillingskategorier som genererer rundsum fra NFR</t>
  </si>
  <si>
    <t>Lagt inn lønnstigning på 3% for 2016 som er første år i prosjektperioden</t>
  </si>
  <si>
    <t>Justert malen slik at nedtrekksmenyen for stillingskategorier igjen fungerer.</t>
  </si>
  <si>
    <t>Endret linken på årstallene slik at alle arkfaner starter med inneværende år, uavhengig av hva som legges inn som første budsjettår på registreringsarkfanen.</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</si>
  <si>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</si>
  <si>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</si>
  <si>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</si>
  <si>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</si>
  <si>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Alle arkfanene er tilpasset slik at innholdet passer til en utskriftsside.</t>
  </si>
  <si>
    <t>Malen tilrettlagt med lønnsstigning for hhv 2017 og 2018 på 3%.</t>
  </si>
  <si>
    <t xml:space="preserve">Malen er oppdatert med nye TDI satser for 2017, gjennomsnitt for årene 2014-2016  </t>
  </si>
  <si>
    <t>På arkfanen "NFR - budsjett" er leiested endret til utstyr på kostnadsplan.</t>
  </si>
  <si>
    <t xml:space="preserve">I henhold til tilbakemeldinger fra NFR så legges leiested under utstyr. </t>
  </si>
  <si>
    <t>Ny versjon av budsjettmal er sendt til testing</t>
  </si>
  <si>
    <t>Dag</t>
  </si>
  <si>
    <t>Rettet opp slik at Egenfinansiert drift vises i fane NFR-budsjett.</t>
  </si>
  <si>
    <t>Tilrettelagt for Nasjonal infrastruktur. Lagt inn utstyr som valgt under drift.</t>
  </si>
  <si>
    <t xml:space="preserve">Rettet en feil i NFR-budsjett, Andre driftskostnader(rad 41) som tok med </t>
  </si>
  <si>
    <t>Generelle driftsmidler, dekkes av rundsum. Nå trekkes den ut</t>
  </si>
  <si>
    <t>Klargjort for publisering</t>
  </si>
  <si>
    <t>NFR-partner 3 blei kalkulert dobbelt i NFR-inkl partnere. Retta opp</t>
  </si>
  <si>
    <t>Valg "Annet unntak…" fjerna fra rad 42 i Registrering</t>
  </si>
  <si>
    <t>Lagt inn startår 2019, nye rundsummer og lønnstigning for 2019</t>
  </si>
  <si>
    <t>Lagt inn nye satser for utenlandsstipend</t>
  </si>
  <si>
    <t>Feil som summerte partner 3 to ganger er rettet opp</t>
  </si>
  <si>
    <t>Egenandel inkluderes ikke i Budsjett linje 63</t>
  </si>
  <si>
    <t>Sats for eksternt fin. OH fremkommer nå kun for Øvrige</t>
  </si>
  <si>
    <t>Stipender er nå på drift, var på personal</t>
  </si>
  <si>
    <t>Timelønn, nå kommer alt under Timebasert lønn, før noe på Forsker</t>
  </si>
  <si>
    <t>Prosjektleder/adm.leder kommer nå under Forsker, før Timebasert lønn</t>
  </si>
  <si>
    <t>Stipender trekt ut fra NFR-budsjett andre driftskostnader på rad 36</t>
  </si>
  <si>
    <t>Lagt inn mulighet for å bruke 13 år på SFF</t>
  </si>
  <si>
    <t>Retta formler i NFR-Budsjett SFF</t>
  </si>
  <si>
    <t>Retta feil som viste Forsker dobbelt og minus på Timebasert lønnn i</t>
  </si>
  <si>
    <t>fane NFR-budsjett</t>
  </si>
  <si>
    <t>Rettet på noen småfeil i FL-malen</t>
  </si>
  <si>
    <t>Endret metoden for beregning av lønnskostander til å bli mer lik BOAPRO</t>
  </si>
  <si>
    <t>Ole Magnus</t>
  </si>
  <si>
    <t>Oppdatert rundsummer for 2023-</t>
  </si>
  <si>
    <t>Fanene "Budsjett" og "Budsjett_FL" oppdatert for at teknisk/adm-personell
 ikke skal trigge finansiering over rundsum på NFR-prosjekter</t>
  </si>
  <si>
    <t>Samarbeidspartner:</t>
  </si>
  <si>
    <t>Konsolidert budsjett (kun basis) til SFF søknaden</t>
  </si>
  <si>
    <t>Kostnadssted/Sektor</t>
  </si>
  <si>
    <t>Total SFF Finansieringsplan</t>
  </si>
  <si>
    <t>2028 og fremover</t>
  </si>
  <si>
    <t>1 - Humaniora, samfunnsfag og økonomisk/administrative fag</t>
  </si>
  <si>
    <t>2 - Realfag, teknologi, helse og sosial, lærerutdanning, kunst og mediefag</t>
  </si>
  <si>
    <t>3 - Medisin, odontologi og veterinær</t>
  </si>
  <si>
    <t>Satser for indirekte kostnader på undervisning</t>
  </si>
  <si>
    <t>Indirekte kostnader</t>
  </si>
  <si>
    <t>Beregnet pris</t>
  </si>
  <si>
    <t>Pris per student</t>
  </si>
  <si>
    <t>Videreutdanning</t>
  </si>
  <si>
    <t>Omregnet timer til årsverk</t>
  </si>
  <si>
    <t>Frikjøp av eksisterende ansatte</t>
  </si>
  <si>
    <t>Timelønn nye ressurser til prosjektet</t>
  </si>
  <si>
    <t>Reduksjon ved 35% egenbetaling</t>
  </si>
  <si>
    <t>Antall helårsekvivalenter</t>
  </si>
  <si>
    <t>Andel deltakerbetaling av KD-bevilgning</t>
  </si>
  <si>
    <t>Kalkulert reduksjon per helårsekvivalent</t>
  </si>
  <si>
    <t>Justert reduksjon ved 100% egenbetaling</t>
  </si>
  <si>
    <t>Justert reduksjon ved 35% egenbetaling</t>
  </si>
  <si>
    <t>TIMER (Ett årsverk utgjør 1628 timer)</t>
  </si>
  <si>
    <t>Total sats (KD)</t>
  </si>
  <si>
    <t>Basis (KD)</t>
  </si>
  <si>
    <t>Resultatuttelling (KD)</t>
  </si>
  <si>
    <t>Egen sats resultatuttelling (Institutt)</t>
  </si>
  <si>
    <t>Inntekter fra deltakere minus fortjeneste</t>
  </si>
  <si>
    <t>Deltakerbetaling uten fortjeneste per helårsekvivalent</t>
  </si>
  <si>
    <t>Deltakerbetaling (100%)</t>
  </si>
  <si>
    <t xml:space="preserve">Ordinær resultatuttelling fra KD </t>
  </si>
  <si>
    <t>Avkortet bevilgning KD - unngå dobbeltfinansiering</t>
  </si>
  <si>
    <t xml:space="preserve">Forventet resultatuttelling fra KD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</si>
</sst>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4" formatCode="_ &quot;kr&quot;\ * #,##0.00_ ;_ &quot;kr&quot;\ * \-#,##0.00_ ;_ &quot;kr&quot;\ * &quot;-&quot;??_ ;_ @_ "/>
    <numFmt numFmtId="165" formatCode="_ * #,##0.00_ ;_ * \-#,##0.00_ ;_ * &quot;-&quot;??_ ;_ @_ "/>
    <numFmt numFmtId="166" formatCode="#,##0.000"/>
    <numFmt numFmtId="167" formatCode="[$-414]d/\ mmm\.\ yyyy;@"/>
    <numFmt numFmtId="168" formatCode="_ * #,##0_ ;_ * \-#,##0_ ;_ * &quot;-&quot;??_ ;_ @_ "/>
    <numFmt numFmtId="169" formatCode="_(* #,##0_);_(* \(#,##0\);_(* &quot;-&quot;??_);_(@_)"/>
    <numFmt numFmtId="170" formatCode="0.0"/>
    <numFmt numFmtId="171" formatCode="#,###,"/>
    <numFmt numFmtId="172" formatCode="0.000\ %"/>
    <numFmt numFmtId="173" formatCode="0.0\ %"/>
    <numFmt numFmtId="174" formatCode="_ * #,##0.000_ ;_ * \-#,##0.000_ ;_ * &quot;-&quot;??_ ;_ @_ "/>
    <numFmt numFmtId="175" formatCode="_ &quot;kr&quot;\ * #,##0_ ;_ &quot;kr&quot;\ * \-#,##0_ ;_ &quot;kr&quot;\ * &quot;-&quot;??_ ;_ @_ "/>
    <numFmt numFmtId="176" formatCode="_ * #,##0.0_ ;_ * \-#,##0.0_ ;_ * &quot;-&quot;??_ ;_ @_ "/>
    <numFmt numFmtId="177" formatCode="#,##0_ ;\-#,##0\ "/>
    <numFmt numFmtId="178" formatCode="_ * #,##0.000_ ;_ * \-#,##0.000_ ;_ * &quot;-&quot;???_ ;_ @_ "/>
    <numFmt numFmtId="179" formatCode="0.000"/>
    <numFmt numFmtId="180" formatCode="#,##0.00_ ;\-#,##0.00\ "/>
  </numFmts>
  <fonts count="9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b/>
      <sz val="8"/>
      <name val="Arial"/>
      <family val="2"/>
    </font>
    <font>
      <i/>
      <sz val="8"/>
      <name val="Arial"/>
      <family val="2"/>
    </font>
    <font>
      <b/>
      <sz val="9"/>
      <color indexed="81"/>
      <name val="Tahoma"/>
      <family val="2"/>
    </font>
    <font>
      <sz val="12"/>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MS Sans Serif"/>
      <family val="2"/>
    </font>
    <font>
      <sz val="11"/>
      <name val="Arial"/>
      <family val="2"/>
    </font>
    <font>
      <sz val="14"/>
      <name val="Arial"/>
      <family val="2"/>
    </font>
    <font>
      <u/>
      <sz val="10"/>
      <color indexed="12"/>
      <name val="Arial"/>
      <family val="2"/>
    </font>
    <font>
      <u/>
      <sz val="11"/>
      <color theme="10"/>
      <name val="Calibri"/>
      <family val="2"/>
    </font>
    <font>
      <sz val="14"/>
      <name val="Calibri"/>
      <family val="2"/>
      <scheme val="minor"/>
    </font>
    <font>
      <sz val="10"/>
      <color theme="1"/>
      <name val="Calibri"/>
      <family val="2"/>
      <scheme val="minor"/>
    </font>
    <font>
      <b/>
      <sz val="12"/>
      <color theme="0"/>
      <name val="Calibri"/>
      <family val="2"/>
      <scheme val="minor"/>
    </font>
    <font>
      <sz val="16"/>
      <name val="Calibri"/>
      <family val="2"/>
      <scheme val="minor"/>
    </font>
    <font>
      <sz val="14"/>
      <color theme="1"/>
      <name val="Calibri"/>
      <family val="2"/>
      <scheme val="minor"/>
    </font>
    <font>
      <b/>
      <sz val="14"/>
      <color theme="0"/>
      <name val="Calibri"/>
      <family val="2"/>
      <scheme val="minor"/>
    </font>
    <font>
      <sz val="14"/>
      <color theme="0"/>
      <name val="Calibri"/>
      <family val="2"/>
      <scheme val="minor"/>
    </font>
    <font>
      <b/>
      <sz val="16"/>
      <color theme="0"/>
      <name val="Calibri"/>
      <family val="2"/>
      <scheme val="minor"/>
    </font>
    <font>
      <i/>
      <sz val="14"/>
      <color theme="0"/>
      <name val="Calibri"/>
      <family val="2"/>
      <scheme val="minor"/>
    </font>
    <font>
      <b/>
      <sz val="12"/>
      <color indexed="81"/>
      <name val="Tahoma"/>
      <family val="2"/>
    </font>
    <font>
      <sz val="12"/>
      <color indexed="81"/>
      <name val="Tahoma"/>
      <family val="2"/>
    </font>
    <font>
      <b/>
      <sz val="14"/>
      <name val="Arial"/>
      <family val="2"/>
    </font>
    <font>
      <sz val="8"/>
      <color theme="1"/>
      <name val="Calibri"/>
      <family val="2"/>
      <scheme val="minor"/>
    </font>
    <font>
      <b/>
      <sz val="18"/>
      <color theme="0"/>
      <name val="Calibri"/>
      <family val="2"/>
      <scheme val="minor"/>
    </font>
    <font>
      <i/>
      <sz val="18"/>
      <color theme="0"/>
      <name val="Calibri"/>
      <family val="2"/>
      <scheme val="minor"/>
    </font>
    <font>
      <b/>
      <i/>
      <sz val="12"/>
      <color theme="1"/>
      <name val="Calibri"/>
      <family val="2"/>
      <scheme val="minor"/>
    </font>
    <font>
      <b/>
      <sz val="11"/>
      <color theme="4" tint="-0.249977111117893"/>
      <name val="Calibri"/>
      <family val="2"/>
      <scheme val="minor"/>
    </font>
    <font>
      <sz val="11"/>
      <color indexed="81"/>
      <name val="Tahoma"/>
      <family val="2"/>
    </font>
    <font>
      <b/>
      <sz val="14"/>
      <color theme="4" tint="-0.249977111117893"/>
      <name val="Calibri"/>
      <family val="2"/>
      <scheme val="minor"/>
    </font>
    <font>
      <sz val="10"/>
      <color rgb="FFFF0000"/>
      <name val="Calibri"/>
      <family val="2"/>
      <scheme val="minor"/>
    </font>
    <font>
      <b/>
      <i/>
      <sz val="10"/>
      <name val="Arial"/>
      <family val="2"/>
    </font>
    <font>
      <b/>
      <sz val="12"/>
      <color theme="1"/>
      <name val="Calibri"/>
      <family val="2"/>
      <scheme val="minor"/>
    </font>
    <font>
      <sz val="10"/>
      <color theme="1"/>
      <name val="Arial"/>
      <family val="2"/>
    </font>
    <font>
      <sz val="12"/>
      <name val="Arial"/>
      <family val="2"/>
    </font>
    <font>
      <i/>
      <sz val="10"/>
      <name val="Arial"/>
      <family val="2"/>
    </font>
    <font>
      <b/>
      <sz val="9"/>
      <name val="Verdana"/>
      <family val="2"/>
    </font>
    <font>
      <i/>
      <sz val="12"/>
      <color theme="1"/>
      <name val="Calibri"/>
      <family val="2"/>
      <scheme val="minor"/>
    </font>
    <font>
      <sz val="10"/>
      <color rgb="FF000000"/>
      <name val="Arial"/>
      <family val="2"/>
    </font>
    <font>
      <b/>
      <sz val="10"/>
      <color rgb="FF000000"/>
      <name val="Arial"/>
      <family val="2"/>
    </font>
    <font>
      <sz val="11"/>
      <color theme="0"/>
      <name val="Calibri"/>
      <family val="2"/>
      <scheme val="minor"/>
    </font>
  </fonts>
  <fills count="21">
    <fill>
      <patternFill patternType="none"/>
    </fill>
    <fill>
      <patternFill patternType="gray125"/>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theme="0" tint="-4.9989318521683403E-2"/>
        <bgColor indexed="64"/>
      </patternFill>
    </fill>
    <fill>
      <patternFill patternType="solid">
        <fgColor rgb="FFFFFF00"/>
        <bgColor indexed="64"/>
      </patternFill>
    </fill>
    <fill>
      <patternFill patternType="solid">
        <fgColor rgb="FFFFC000"/>
        <bgColor indexed="64"/>
      </patternFill>
    </fill>
    <fill>
      <patternFill patternType="solid">
        <fgColor theme="0"/>
      </patternFill>
    </fill>
    <fill>
      <patternFill patternType="solid">
        <fgColor theme="4" tint="0.39997558519241921"/>
        <bgColor theme="4" tint="0.79998168889431442"/>
      </patternFill>
    </fill>
    <fill>
      <patternFill patternType="solid">
        <fgColor theme="4" tint="0.39997558519241921"/>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rgb="FFFFFF00"/>
        <bgColor theme="4" tint="0.79998168889431442"/>
      </patternFill>
    </fill>
  </fills>
  <borders count="8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4" tint="0.39994506668294322"/>
      </left>
      <right/>
      <top style="thin">
        <color theme="4" tint="0.39994506668294322"/>
      </top>
      <bottom style="thin">
        <color theme="4" tint="0.39994506668294322"/>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style="thin">
        <color indexed="64"/>
      </top>
      <bottom style="thin">
        <color indexed="64"/>
      </bottom>
      <diagonal/>
    </border>
    <border>
      <left/>
      <right/>
      <top style="thin">
        <color indexed="64"/>
      </top>
      <bottom style="double">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thin">
        <color theme="4" tint="0.39994506668294322"/>
      </right>
      <top style="thin">
        <color theme="4" tint="0.39994506668294322"/>
      </top>
      <bottom style="thin">
        <color theme="4" tint="0.39994506668294322"/>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4" tint="0.39994506668294322"/>
      </left>
      <right style="thin">
        <color theme="4" tint="0.39994506668294322"/>
      </right>
      <top style="thin">
        <color theme="4" tint="0.39994506668294322"/>
      </top>
      <bottom/>
      <diagonal/>
    </border>
    <border>
      <left style="thin">
        <color theme="4" tint="0.39988402966399123"/>
      </left>
      <right style="thin">
        <color theme="4" tint="0.39988402966399123"/>
      </right>
      <top style="thin">
        <color theme="4" tint="0.39991454817346722"/>
      </top>
      <bottom style="thin">
        <color theme="4" tint="0.39988402966399123"/>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
      <left/>
      <right style="thin">
        <color theme="4" tint="0.39982299264503923"/>
      </right>
      <top/>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1454817346722"/>
      </right>
      <top style="thin">
        <color theme="4" tint="0.39991454817346722"/>
      </top>
      <bottom style="thin">
        <color theme="4" tint="0.39994506668294322"/>
      </bottom>
      <diagonal/>
    </border>
    <border>
      <left style="thin">
        <color theme="4" tint="0.399945066682943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450666829432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rgb="FFB2B2B2"/>
      </bottom>
      <diagonal/>
    </border>
    <border>
      <left/>
      <right/>
      <top style="thin">
        <color rgb="FFB2B2B2"/>
      </top>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style="thin">
        <color theme="0" tint="-0.24994659260841701"/>
      </left>
      <right style="medium">
        <color indexed="64"/>
      </right>
      <top style="medium">
        <color indexed="64"/>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rgb="FFB2B2B2"/>
      </left>
      <right style="medium">
        <color indexed="64"/>
      </right>
      <top style="thin">
        <color rgb="FFB2B2B2"/>
      </top>
      <bottom style="medium">
        <color indexed="64"/>
      </bottom>
      <diagonal/>
    </border>
    <border>
      <left/>
      <right/>
      <top style="thin">
        <color auto="1"/>
      </top>
      <bottom/>
      <diagonal/>
    </border>
    <border>
      <left style="thin">
        <color rgb="FFB2B2B2"/>
      </left>
      <right style="medium">
        <color auto="1"/>
      </right>
      <top style="thin">
        <color rgb="FFB2B2B2"/>
      </top>
      <bottom style="thin">
        <color rgb="FFB2B2B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indexed="64"/>
      </right>
      <top/>
      <bottom/>
      <diagonal/>
    </border>
    <border>
      <left style="thin">
        <color theme="0" tint="-0.24994659260841701"/>
      </left>
      <right style="thin">
        <color theme="0" tint="-0.24994659260841701"/>
      </right>
      <top style="thin">
        <color theme="0" tint="-0.24994659260841701"/>
      </top>
      <bottom style="thin">
        <color rgb="FFB2B2B2"/>
      </bottom>
      <diagonal/>
    </border>
    <border>
      <left/>
      <right/>
      <top style="thin">
        <color theme="0" tint="-0.24994659260841701"/>
      </top>
      <bottom/>
      <diagonal/>
    </border>
    <border>
      <left style="thin">
        <color rgb="FFB2B2B2"/>
      </left>
      <right style="thin">
        <color rgb="FFB2B2B2"/>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4" tint="0.39994506668294322"/>
      </left>
      <right/>
      <top style="thin">
        <color theme="4" tint="0.39997558519241921"/>
      </top>
      <bottom style="thin">
        <color theme="4" tint="0.39994506668294322"/>
      </bottom>
      <diagonal/>
    </border>
    <border>
      <left/>
      <right/>
      <top/>
      <bottom style="thin">
        <color theme="4" tint="0.39991454817346722"/>
      </bottom>
      <diagonal/>
    </border>
    <border>
      <left/>
      <right style="thin">
        <color theme="4" tint="0.39994506668294322"/>
      </right>
      <top style="thin">
        <color theme="4" tint="0.39997558519241921"/>
      </top>
      <bottom style="thin">
        <color theme="4" tint="0.39994506668294322"/>
      </bottom>
      <diagonal/>
    </border>
  </borders>
  <cellStyleXfs count="989">
    <xf numFmtId="0" fontId="0" fillId="0" borderId="0"/>
    <xf numFmtId="165" fontId="23" fillId="0" borderId="0" applyFont="0" applyFill="0" applyBorder="0" applyAlignment="0" applyProtection="0"/>
    <xf numFmtId="167" fontId="22" fillId="0" borderId="0" applyFont="0" applyFill="0" applyBorder="0" applyAlignment="0" applyProtection="0"/>
    <xf numFmtId="0" fontId="26" fillId="0" borderId="0" applyNumberFormat="0" applyFill="0" applyBorder="0" applyAlignment="0" applyProtection="0">
      <alignment vertical="top"/>
      <protection locked="0"/>
    </xf>
    <xf numFmtId="0" fontId="22" fillId="0" borderId="0"/>
    <xf numFmtId="9" fontId="23" fillId="0" borderId="0" applyFont="0" applyFill="0" applyBorder="0" applyAlignment="0" applyProtection="0"/>
    <xf numFmtId="9" fontId="22" fillId="0" borderId="0" applyFont="0" applyFill="0" applyBorder="0" applyAlignment="0" applyProtection="0"/>
    <xf numFmtId="0" fontId="27" fillId="2" borderId="9" applyNumberFormat="0" applyFont="0" applyAlignment="0" applyProtection="0"/>
    <xf numFmtId="0" fontId="18" fillId="0" borderId="0"/>
    <xf numFmtId="165" fontId="18" fillId="0" borderId="0" applyFont="0" applyFill="0" applyBorder="0" applyAlignment="0" applyProtection="0"/>
    <xf numFmtId="165" fontId="32" fillId="0" borderId="0" applyFont="0" applyFill="0" applyBorder="0" applyAlignment="0" applyProtection="0"/>
    <xf numFmtId="0" fontId="45" fillId="0" borderId="0"/>
    <xf numFmtId="0" fontId="16" fillId="0" borderId="0"/>
    <xf numFmtId="0" fontId="54" fillId="0" borderId="0"/>
    <xf numFmtId="9" fontId="55" fillId="0" borderId="0" applyFont="0" applyFill="0" applyBorder="0" applyAlignment="0" applyProtection="0"/>
    <xf numFmtId="0" fontId="15" fillId="0" borderId="0"/>
    <xf numFmtId="0" fontId="15" fillId="0" borderId="0"/>
    <xf numFmtId="165" fontId="22" fillId="0" borderId="0" applyFont="0" applyFill="0" applyBorder="0" applyAlignment="0" applyProtection="0"/>
    <xf numFmtId="0" fontId="22" fillId="2" borderId="9" applyNumberFormat="0" applyFont="0" applyAlignment="0" applyProtection="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54" fillId="0" borderId="0"/>
    <xf numFmtId="0" fontId="13" fillId="0" borderId="0"/>
    <xf numFmtId="9" fontId="54" fillId="0" borderId="0" applyFont="0" applyFill="0" applyBorder="0" applyAlignment="0" applyProtection="0"/>
    <xf numFmtId="0" fontId="12" fillId="0" borderId="0"/>
    <xf numFmtId="165" fontId="12" fillId="0" borderId="0" applyFont="0" applyFill="0" applyBorder="0" applyAlignment="0" applyProtection="0"/>
    <xf numFmtId="0" fontId="12" fillId="0" borderId="0"/>
    <xf numFmtId="9" fontId="54" fillId="0" borderId="0" applyFont="0" applyFill="0" applyBorder="0" applyAlignment="0" applyProtection="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9" fontId="54" fillId="0" borderId="0" applyFont="0" applyFill="0" applyBorder="0" applyAlignment="0" applyProtection="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54"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56"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9" fontId="54" fillId="0" borderId="0" applyFont="0" applyFill="0" applyBorder="0" applyAlignment="0" applyProtection="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9" fontId="54" fillId="0" borderId="0" applyFont="0" applyFill="0" applyBorder="0" applyAlignment="0" applyProtection="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56" fillId="0" borderId="0"/>
    <xf numFmtId="0" fontId="12" fillId="0" borderId="0"/>
    <xf numFmtId="165" fontId="54" fillId="0" borderId="0" applyFont="0" applyFill="0" applyBorder="0" applyAlignment="0" applyProtection="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4" fontId="22"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0" fontId="59"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11" fillId="2" borderId="9"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6"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2" borderId="9" applyNumberFormat="0" applyFont="0" applyAlignment="0" applyProtection="0"/>
    <xf numFmtId="165" fontId="11" fillId="0" borderId="0" applyFont="0" applyFill="0" applyBorder="0" applyAlignment="0" applyProtection="0"/>
    <xf numFmtId="165" fontId="11" fillId="0" borderId="0" applyFont="0" applyFill="0" applyBorder="0" applyAlignment="0" applyProtection="0"/>
    <xf numFmtId="165" fontId="22" fillId="0" borderId="0" applyFont="0" applyFill="0" applyBorder="0" applyAlignment="0" applyProtection="0"/>
    <xf numFmtId="0" fontId="22" fillId="2" borderId="9" applyNumberFormat="0" applyFont="0" applyAlignment="0" applyProtection="0"/>
    <xf numFmtId="9" fontId="22" fillId="0" borderId="0" applyFont="0" applyFill="0" applyBorder="0" applyAlignment="0" applyProtection="0"/>
    <xf numFmtId="0" fontId="10" fillId="0" borderId="0"/>
    <xf numFmtId="165" fontId="10" fillId="0" borderId="0" applyFont="0" applyFill="0" applyBorder="0" applyAlignment="0" applyProtection="0"/>
    <xf numFmtId="0" fontId="10" fillId="0" borderId="0"/>
    <xf numFmtId="0" fontId="10" fillId="0" borderId="0"/>
    <xf numFmtId="0" fontId="10" fillId="2" borderId="9" applyNumberFormat="0" applyFont="0" applyAlignment="0" applyProtection="0"/>
    <xf numFmtId="0" fontId="22" fillId="0" borderId="0"/>
    <xf numFmtId="0" fontId="32" fillId="0" borderId="0"/>
    <xf numFmtId="0" fontId="10" fillId="0" borderId="0"/>
    <xf numFmtId="0" fontId="10" fillId="0" borderId="0"/>
    <xf numFmtId="0" fontId="32" fillId="0" borderId="0"/>
    <xf numFmtId="165" fontId="10" fillId="0" borderId="0" applyFont="0" applyFill="0" applyBorder="0" applyAlignment="0" applyProtection="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56"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9" fillId="0" borderId="0"/>
    <xf numFmtId="165" fontId="9" fillId="0" borderId="0" applyFont="0" applyFill="0" applyBorder="0" applyAlignment="0" applyProtection="0"/>
    <xf numFmtId="0" fontId="9" fillId="0" borderId="0"/>
    <xf numFmtId="0" fontId="9" fillId="0" borderId="0"/>
    <xf numFmtId="0" fontId="9" fillId="2" borderId="9" applyNumberFormat="0" applyFont="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2" borderId="9" applyNumberFormat="0" applyFont="0" applyAlignment="0" applyProtection="0"/>
    <xf numFmtId="165" fontId="8" fillId="0" borderId="0" applyFont="0" applyFill="0" applyBorder="0" applyAlignment="0" applyProtection="0"/>
    <xf numFmtId="165" fontId="8" fillId="0" borderId="0" applyFont="0" applyFill="0" applyBorder="0" applyAlignment="0" applyProtection="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165" fontId="7" fillId="0" borderId="0" applyFont="0" applyFill="0" applyBorder="0" applyAlignment="0" applyProtection="0"/>
    <xf numFmtId="0" fontId="7" fillId="0" borderId="0"/>
    <xf numFmtId="0" fontId="7" fillId="0" borderId="0"/>
    <xf numFmtId="0" fontId="7" fillId="2" borderId="9" applyNumberFormat="0" applyFont="0" applyAlignment="0" applyProtection="0"/>
    <xf numFmtId="0" fontId="7" fillId="0" borderId="0"/>
    <xf numFmtId="0" fontId="7" fillId="0" borderId="0"/>
    <xf numFmtId="165" fontId="7" fillId="0" borderId="0" applyFont="0" applyFill="0" applyBorder="0" applyAlignment="0" applyProtection="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cellStyleXfs>
  <cellXfs count="766">
    <xf numFmtId="0" fontId="0" fillId="0" borderId="0" xfId="0"/>
    <xf numFmtId="166" fontId="0" fillId="0" borderId="0" xfId="0" applyNumberFormat="1"/>
    <xf numFmtId="0" fontId="22" fillId="0" borderId="0" xfId="0" applyFont="1"/>
    <xf numFmtId="0" fontId="24" fillId="0" borderId="0" xfId="0" applyFont="1"/>
    <xf numFmtId="166" fontId="20" fillId="0" borderId="0" xfId="0" applyNumberFormat="1" applyFont="1"/>
    <xf numFmtId="0" fontId="30" fillId="0" borderId="0" xfId="8" applyFont="1"/>
    <xf numFmtId="3" fontId="31" fillId="0" borderId="10" xfId="9" applyNumberFormat="1" applyFont="1" applyFill="1" applyBorder="1" applyAlignment="1" applyProtection="1">
      <alignment horizontal="right"/>
    </xf>
    <xf numFmtId="3" fontId="31" fillId="0" borderId="0" xfId="9" applyNumberFormat="1" applyFont="1" applyFill="1" applyBorder="1" applyAlignment="1" applyProtection="1">
      <alignment horizontal="right"/>
    </xf>
    <xf numFmtId="3" fontId="33" fillId="0" borderId="10" xfId="9" applyNumberFormat="1" applyFont="1" applyFill="1" applyBorder="1" applyAlignment="1" applyProtection="1">
      <alignment horizontal="right"/>
    </xf>
    <xf numFmtId="168" fontId="31" fillId="0" borderId="14" xfId="10" applyNumberFormat="1" applyFont="1" applyFill="1" applyBorder="1" applyAlignment="1" applyProtection="1"/>
    <xf numFmtId="168" fontId="31" fillId="0" borderId="15" xfId="10" applyNumberFormat="1" applyFont="1" applyFill="1" applyBorder="1" applyAlignment="1" applyProtection="1"/>
    <xf numFmtId="3" fontId="30" fillId="3" borderId="16" xfId="8" applyNumberFormat="1" applyFont="1" applyFill="1" applyBorder="1" applyAlignment="1">
      <alignment horizontal="center" wrapText="1"/>
    </xf>
    <xf numFmtId="0" fontId="28" fillId="6" borderId="17" xfId="8" applyFont="1" applyFill="1" applyBorder="1"/>
    <xf numFmtId="168" fontId="28" fillId="6" borderId="17" xfId="8" applyNumberFormat="1" applyFont="1" applyFill="1" applyBorder="1"/>
    <xf numFmtId="168" fontId="33" fillId="5" borderId="19" xfId="9" applyNumberFormat="1" applyFont="1" applyFill="1" applyBorder="1"/>
    <xf numFmtId="168" fontId="31" fillId="5" borderId="19" xfId="9" applyNumberFormat="1" applyFont="1" applyFill="1" applyBorder="1"/>
    <xf numFmtId="168" fontId="28" fillId="6" borderId="22" xfId="8" applyNumberFormat="1" applyFont="1" applyFill="1" applyBorder="1"/>
    <xf numFmtId="168" fontId="31" fillId="0" borderId="9" xfId="10" applyNumberFormat="1" applyFont="1" applyFill="1" applyBorder="1" applyAlignment="1" applyProtection="1">
      <alignment horizontal="center"/>
    </xf>
    <xf numFmtId="168" fontId="31" fillId="0" borderId="23" xfId="10" applyNumberFormat="1" applyFont="1" applyFill="1" applyBorder="1" applyAlignment="1" applyProtection="1">
      <alignment horizontal="center"/>
    </xf>
    <xf numFmtId="0" fontId="17" fillId="0" borderId="0" xfId="8" applyFont="1"/>
    <xf numFmtId="168" fontId="31" fillId="0" borderId="20" xfId="1" applyNumberFormat="1" applyFont="1" applyFill="1" applyBorder="1" applyProtection="1"/>
    <xf numFmtId="0" fontId="38" fillId="0" borderId="0" xfId="0" applyFont="1"/>
    <xf numFmtId="0" fontId="34" fillId="0" borderId="0" xfId="0" applyFont="1"/>
    <xf numFmtId="0" fontId="40" fillId="0" borderId="0" xfId="0" applyFont="1"/>
    <xf numFmtId="0" fontId="33" fillId="0" borderId="0" xfId="0" applyFont="1"/>
    <xf numFmtId="0" fontId="39" fillId="0" borderId="0" xfId="0" applyFont="1"/>
    <xf numFmtId="0" fontId="39" fillId="0" borderId="0" xfId="0" applyFont="1" applyAlignment="1">
      <alignment horizontal="center" wrapText="1"/>
    </xf>
    <xf numFmtId="0" fontId="41" fillId="0" borderId="1" xfId="4" applyFont="1" applyBorder="1"/>
    <xf numFmtId="0" fontId="43" fillId="0" borderId="0" xfId="0" applyFont="1"/>
    <xf numFmtId="0" fontId="44" fillId="0" borderId="0" xfId="0" applyFont="1"/>
    <xf numFmtId="3" fontId="34" fillId="0" borderId="0" xfId="0" applyNumberFormat="1" applyFont="1"/>
    <xf numFmtId="0" fontId="42" fillId="0" borderId="1" xfId="4" applyFont="1" applyBorder="1" applyAlignment="1">
      <alignment horizontal="center"/>
    </xf>
    <xf numFmtId="168" fontId="34" fillId="0" borderId="0" xfId="0" applyNumberFormat="1" applyFont="1"/>
    <xf numFmtId="0" fontId="33" fillId="0" borderId="0" xfId="0" applyFont="1" applyAlignment="1">
      <alignment horizontal="right"/>
    </xf>
    <xf numFmtId="9" fontId="34" fillId="0" borderId="0" xfId="5" applyFont="1" applyProtection="1"/>
    <xf numFmtId="0" fontId="35" fillId="0" borderId="0" xfId="8" applyFont="1"/>
    <xf numFmtId="0" fontId="16" fillId="0" borderId="0" xfId="8" applyFont="1"/>
    <xf numFmtId="0" fontId="31" fillId="0" borderId="0" xfId="0" applyFont="1" applyAlignment="1">
      <alignment horizontal="left"/>
    </xf>
    <xf numFmtId="14" fontId="31" fillId="0" borderId="0" xfId="0" applyNumberFormat="1" applyFont="1"/>
    <xf numFmtId="0" fontId="31" fillId="0" borderId="0" xfId="0" applyFont="1" applyAlignment="1">
      <alignment horizontal="right"/>
    </xf>
    <xf numFmtId="3" fontId="34" fillId="7" borderId="0" xfId="0" applyNumberFormat="1" applyFont="1" applyFill="1"/>
    <xf numFmtId="168" fontId="31" fillId="0" borderId="30" xfId="10" applyNumberFormat="1" applyFont="1" applyFill="1" applyBorder="1" applyAlignment="1" applyProtection="1">
      <alignment horizontal="center"/>
    </xf>
    <xf numFmtId="0" fontId="46" fillId="0" borderId="0" xfId="8" applyFont="1"/>
    <xf numFmtId="0" fontId="30" fillId="0" borderId="0" xfId="0" applyFont="1"/>
    <xf numFmtId="3" fontId="0" fillId="0" borderId="0" xfId="0" applyNumberFormat="1"/>
    <xf numFmtId="0" fontId="31" fillId="0" borderId="0" xfId="0" applyFont="1"/>
    <xf numFmtId="0" fontId="31" fillId="0" borderId="0" xfId="0" applyFont="1" applyAlignment="1">
      <alignment horizontal="right" indent="1"/>
    </xf>
    <xf numFmtId="168" fontId="34" fillId="0" borderId="0" xfId="1" applyNumberFormat="1" applyFont="1" applyProtection="1"/>
    <xf numFmtId="168" fontId="0" fillId="0" borderId="0" xfId="1" applyNumberFormat="1" applyFont="1"/>
    <xf numFmtId="0" fontId="21" fillId="0" borderId="6" xfId="0" applyFont="1" applyBorder="1" applyAlignment="1">
      <alignment horizontal="center"/>
    </xf>
    <xf numFmtId="0" fontId="19" fillId="0" borderId="0" xfId="0" applyFont="1"/>
    <xf numFmtId="171" fontId="0" fillId="0" borderId="0" xfId="1" applyNumberFormat="1" applyFont="1"/>
    <xf numFmtId="171" fontId="28" fillId="6" borderId="17" xfId="8" applyNumberFormat="1" applyFont="1" applyFill="1" applyBorder="1"/>
    <xf numFmtId="0" fontId="0" fillId="0" borderId="0" xfId="0" applyAlignment="1">
      <alignment horizontal="right"/>
    </xf>
    <xf numFmtId="171" fontId="0" fillId="0" borderId="0" xfId="0" applyNumberFormat="1"/>
    <xf numFmtId="171" fontId="22" fillId="0" borderId="0" xfId="1" applyNumberFormat="1" applyFont="1"/>
    <xf numFmtId="165" fontId="28" fillId="6" borderId="17" xfId="8" applyNumberFormat="1" applyFont="1" applyFill="1" applyBorder="1"/>
    <xf numFmtId="165" fontId="28" fillId="6" borderId="22" xfId="1" applyFont="1" applyFill="1" applyBorder="1"/>
    <xf numFmtId="165" fontId="31" fillId="0" borderId="13" xfId="1" applyFont="1" applyFill="1" applyBorder="1" applyAlignment="1" applyProtection="1">
      <alignment horizontal="center"/>
    </xf>
    <xf numFmtId="168" fontId="48" fillId="0" borderId="0" xfId="1" applyNumberFormat="1" applyFont="1" applyFill="1" applyBorder="1" applyAlignment="1" applyProtection="1">
      <alignment horizontal="right"/>
    </xf>
    <xf numFmtId="0" fontId="48" fillId="0" borderId="0" xfId="1" applyNumberFormat="1" applyFont="1" applyFill="1" applyBorder="1" applyAlignment="1" applyProtection="1"/>
    <xf numFmtId="10" fontId="20" fillId="0" borderId="0" xfId="7" applyNumberFormat="1" applyFont="1" applyFill="1" applyBorder="1" applyAlignment="1" applyProtection="1">
      <alignment horizontal="right"/>
    </xf>
    <xf numFmtId="0" fontId="48" fillId="0" borderId="0" xfId="1" applyNumberFormat="1" applyFont="1" applyFill="1" applyBorder="1" applyAlignment="1" applyProtection="1">
      <alignment horizontal="right"/>
    </xf>
    <xf numFmtId="166" fontId="20" fillId="0" borderId="0" xfId="0" applyNumberFormat="1" applyFont="1" applyAlignment="1">
      <alignment horizontal="right"/>
    </xf>
    <xf numFmtId="3" fontId="38" fillId="0" borderId="0" xfId="0" applyNumberFormat="1" applyFont="1"/>
    <xf numFmtId="169" fontId="20" fillId="0" borderId="0" xfId="2" applyNumberFormat="1" applyFont="1" applyFill="1" applyBorder="1" applyProtection="1"/>
    <xf numFmtId="165" fontId="34" fillId="0" borderId="0" xfId="0" applyNumberFormat="1" applyFont="1"/>
    <xf numFmtId="0" fontId="34" fillId="0" borderId="0" xfId="0" applyFont="1" applyAlignment="1">
      <alignment horizontal="center" wrapText="1"/>
    </xf>
    <xf numFmtId="170" fontId="29" fillId="10" borderId="9" xfId="7" applyNumberFormat="1" applyFont="1" applyFill="1" applyProtection="1">
      <protection locked="0"/>
    </xf>
    <xf numFmtId="168" fontId="29" fillId="10" borderId="9" xfId="1" applyNumberFormat="1" applyFont="1" applyFill="1" applyBorder="1" applyProtection="1">
      <protection locked="0"/>
    </xf>
    <xf numFmtId="168" fontId="33" fillId="0" borderId="12" xfId="10" applyNumberFormat="1" applyFont="1" applyFill="1" applyBorder="1" applyAlignment="1" applyProtection="1">
      <alignment horizontal="left"/>
    </xf>
    <xf numFmtId="168" fontId="31" fillId="0" borderId="30" xfId="10" applyNumberFormat="1" applyFont="1" applyFill="1" applyBorder="1" applyAlignment="1" applyProtection="1">
      <alignment horizontal="left"/>
    </xf>
    <xf numFmtId="3" fontId="31" fillId="0" borderId="0" xfId="0" applyNumberFormat="1" applyFont="1"/>
    <xf numFmtId="168" fontId="31" fillId="0" borderId="0" xfId="0" applyNumberFormat="1" applyFont="1"/>
    <xf numFmtId="0" fontId="21" fillId="0" borderId="0" xfId="0" applyFont="1" applyAlignment="1">
      <alignment horizontal="center"/>
    </xf>
    <xf numFmtId="171" fontId="0" fillId="4" borderId="0" xfId="1" applyNumberFormat="1" applyFont="1" applyFill="1" applyProtection="1">
      <protection locked="0"/>
    </xf>
    <xf numFmtId="171" fontId="0" fillId="4" borderId="0" xfId="1" applyNumberFormat="1" applyFont="1" applyFill="1" applyBorder="1" applyProtection="1">
      <protection locked="0"/>
    </xf>
    <xf numFmtId="171" fontId="28" fillId="6" borderId="34" xfId="8" applyNumberFormat="1" applyFont="1" applyFill="1" applyBorder="1"/>
    <xf numFmtId="9" fontId="33" fillId="11" borderId="0" xfId="5" applyFont="1" applyFill="1" applyBorder="1"/>
    <xf numFmtId="0" fontId="52" fillId="0" borderId="0" xfId="0" applyFont="1"/>
    <xf numFmtId="0" fontId="21" fillId="8" borderId="1" xfId="0" applyFont="1" applyFill="1" applyBorder="1"/>
    <xf numFmtId="0" fontId="21" fillId="8" borderId="1" xfId="0" applyFont="1" applyFill="1" applyBorder="1" applyAlignment="1">
      <alignment horizontal="center"/>
    </xf>
    <xf numFmtId="0" fontId="22" fillId="0" borderId="1" xfId="0" applyFont="1" applyBorder="1" applyAlignment="1">
      <alignment wrapText="1"/>
    </xf>
    <xf numFmtId="0" fontId="0" fillId="0" borderId="1" xfId="0" applyBorder="1"/>
    <xf numFmtId="0" fontId="53" fillId="5" borderId="18" xfId="8" applyFont="1" applyFill="1" applyBorder="1" applyAlignment="1">
      <alignment horizontal="left"/>
    </xf>
    <xf numFmtId="168" fontId="33" fillId="10" borderId="0" xfId="9" applyNumberFormat="1" applyFont="1" applyFill="1" applyBorder="1"/>
    <xf numFmtId="0" fontId="0" fillId="0" borderId="1" xfId="0" applyBorder="1" applyAlignment="1">
      <alignment horizontal="left" wrapText="1"/>
    </xf>
    <xf numFmtId="3" fontId="31" fillId="10" borderId="10" xfId="9" applyNumberFormat="1" applyFont="1" applyFill="1" applyBorder="1" applyAlignment="1" applyProtection="1">
      <alignment horizontal="right"/>
    </xf>
    <xf numFmtId="0" fontId="34" fillId="10" borderId="0" xfId="0" applyFont="1" applyFill="1"/>
    <xf numFmtId="0" fontId="42" fillId="10" borderId="1" xfId="4" applyFont="1" applyFill="1" applyBorder="1" applyAlignment="1">
      <alignment horizontal="center"/>
    </xf>
    <xf numFmtId="3" fontId="31" fillId="10" borderId="0" xfId="9" applyNumberFormat="1" applyFont="1" applyFill="1" applyBorder="1" applyAlignment="1" applyProtection="1">
      <alignment horizontal="right"/>
    </xf>
    <xf numFmtId="0" fontId="34" fillId="0" borderId="0" xfId="24" applyFont="1"/>
    <xf numFmtId="3" fontId="34" fillId="0" borderId="0" xfId="24" applyNumberFormat="1" applyFont="1"/>
    <xf numFmtId="3" fontId="34" fillId="0" borderId="31" xfId="24" applyNumberFormat="1" applyFont="1" applyBorder="1"/>
    <xf numFmtId="172" fontId="34" fillId="0" borderId="0" xfId="26" applyNumberFormat="1" applyFont="1" applyBorder="1" applyProtection="1"/>
    <xf numFmtId="10" fontId="34" fillId="0" borderId="31" xfId="24" applyNumberFormat="1" applyFont="1" applyBorder="1"/>
    <xf numFmtId="10" fontId="34" fillId="0" borderId="0" xfId="24" applyNumberFormat="1" applyFont="1"/>
    <xf numFmtId="10" fontId="34" fillId="0" borderId="0" xfId="26" applyNumberFormat="1" applyFont="1" applyBorder="1" applyProtection="1"/>
    <xf numFmtId="3" fontId="34" fillId="0" borderId="32" xfId="24" applyNumberFormat="1" applyFont="1" applyBorder="1"/>
    <xf numFmtId="10" fontId="34" fillId="0" borderId="32" xfId="24" applyNumberFormat="1" applyFont="1" applyBorder="1"/>
    <xf numFmtId="10" fontId="34" fillId="0" borderId="33" xfId="24" applyNumberFormat="1" applyFont="1" applyBorder="1"/>
    <xf numFmtId="3" fontId="34" fillId="0" borderId="1" xfId="24" applyNumberFormat="1" applyFont="1" applyBorder="1"/>
    <xf numFmtId="14" fontId="22" fillId="0" borderId="31" xfId="4" applyNumberFormat="1" applyBorder="1" applyAlignment="1">
      <alignment vertical="center"/>
    </xf>
    <xf numFmtId="0" fontId="0" fillId="0" borderId="0" xfId="0" applyAlignment="1">
      <alignment wrapText="1"/>
    </xf>
    <xf numFmtId="0" fontId="22" fillId="0" borderId="1" xfId="4" applyBorder="1" applyAlignment="1">
      <alignment vertical="center"/>
    </xf>
    <xf numFmtId="0" fontId="22" fillId="0" borderId="1" xfId="4" applyBorder="1" applyAlignment="1">
      <alignment wrapText="1"/>
    </xf>
    <xf numFmtId="0" fontId="0" fillId="0" borderId="1" xfId="0" applyBorder="1" applyAlignment="1">
      <alignment wrapText="1"/>
    </xf>
    <xf numFmtId="14" fontId="0" fillId="0" borderId="31" xfId="0" applyNumberFormat="1" applyBorder="1" applyAlignment="1">
      <alignment vertical="center"/>
    </xf>
    <xf numFmtId="0" fontId="22" fillId="0" borderId="1" xfId="0" applyFont="1" applyBorder="1" applyAlignment="1">
      <alignment vertical="center"/>
    </xf>
    <xf numFmtId="174" fontId="34" fillId="0" borderId="0" xfId="0" applyNumberFormat="1" applyFont="1"/>
    <xf numFmtId="0" fontId="22" fillId="0" borderId="1" xfId="0" applyFont="1" applyBorder="1"/>
    <xf numFmtId="0" fontId="58" fillId="0" borderId="0" xfId="4" applyFont="1" applyAlignment="1">
      <alignment vertical="center"/>
    </xf>
    <xf numFmtId="0" fontId="22" fillId="0" borderId="0" xfId="4"/>
    <xf numFmtId="0" fontId="52" fillId="12" borderId="0" xfId="4" applyFont="1" applyFill="1"/>
    <xf numFmtId="3" fontId="21" fillId="12" borderId="0" xfId="4" applyNumberFormat="1" applyFont="1" applyFill="1" applyAlignment="1">
      <alignment horizontal="center"/>
    </xf>
    <xf numFmtId="0" fontId="21" fillId="12" borderId="0" xfId="4" applyFont="1" applyFill="1" applyAlignment="1">
      <alignment horizontal="center" wrapText="1"/>
    </xf>
    <xf numFmtId="9" fontId="0" fillId="0" borderId="0" xfId="6" applyFont="1"/>
    <xf numFmtId="168" fontId="22" fillId="0" borderId="0" xfId="4" applyNumberFormat="1"/>
    <xf numFmtId="168" fontId="0" fillId="0" borderId="0" xfId="17" applyNumberFormat="1" applyFont="1" applyBorder="1" applyProtection="1"/>
    <xf numFmtId="0" fontId="21" fillId="12" borderId="0" xfId="4" applyFont="1" applyFill="1"/>
    <xf numFmtId="168" fontId="21" fillId="12" borderId="0" xfId="4" applyNumberFormat="1" applyFont="1" applyFill="1"/>
    <xf numFmtId="0" fontId="22" fillId="0" borderId="35" xfId="4" applyBorder="1"/>
    <xf numFmtId="0" fontId="22" fillId="0" borderId="36" xfId="4" applyBorder="1"/>
    <xf numFmtId="0" fontId="22" fillId="0" borderId="37" xfId="4" applyBorder="1"/>
    <xf numFmtId="0" fontId="22" fillId="0" borderId="0" xfId="4" applyAlignment="1">
      <alignment vertical="center"/>
    </xf>
    <xf numFmtId="175" fontId="0" fillId="0" borderId="38" xfId="133" applyNumberFormat="1" applyFont="1" applyBorder="1"/>
    <xf numFmtId="168" fontId="0" fillId="0" borderId="38" xfId="17" applyNumberFormat="1" applyFont="1" applyBorder="1"/>
    <xf numFmtId="1" fontId="22" fillId="0" borderId="0" xfId="4" applyNumberFormat="1"/>
    <xf numFmtId="0" fontId="21" fillId="12" borderId="38" xfId="4" applyFont="1" applyFill="1" applyBorder="1"/>
    <xf numFmtId="168" fontId="21" fillId="12" borderId="38" xfId="4" applyNumberFormat="1" applyFont="1" applyFill="1" applyBorder="1"/>
    <xf numFmtId="175" fontId="21" fillId="12" borderId="38" xfId="4" applyNumberFormat="1" applyFont="1" applyFill="1" applyBorder="1"/>
    <xf numFmtId="0" fontId="22" fillId="0" borderId="38" xfId="4" applyBorder="1"/>
    <xf numFmtId="175" fontId="22" fillId="0" borderId="38" xfId="4" applyNumberFormat="1" applyBorder="1"/>
    <xf numFmtId="0" fontId="21" fillId="10" borderId="6" xfId="4" applyFont="1" applyFill="1" applyBorder="1"/>
    <xf numFmtId="0" fontId="21" fillId="10" borderId="0" xfId="4" applyFont="1" applyFill="1"/>
    <xf numFmtId="0" fontId="22" fillId="0" borderId="0" xfId="4" applyAlignment="1">
      <alignment horizontal="center"/>
    </xf>
    <xf numFmtId="0" fontId="21" fillId="12" borderId="39" xfId="4" applyFont="1" applyFill="1" applyBorder="1"/>
    <xf numFmtId="168" fontId="21" fillId="12" borderId="39" xfId="4" applyNumberFormat="1" applyFont="1" applyFill="1" applyBorder="1"/>
    <xf numFmtId="175" fontId="21" fillId="12" borderId="39" xfId="4" applyNumberFormat="1" applyFont="1" applyFill="1" applyBorder="1"/>
    <xf numFmtId="0" fontId="22" fillId="0" borderId="40" xfId="4" applyBorder="1"/>
    <xf numFmtId="0" fontId="22" fillId="0" borderId="41" xfId="4" applyBorder="1"/>
    <xf numFmtId="175" fontId="22" fillId="0" borderId="0" xfId="4" applyNumberFormat="1"/>
    <xf numFmtId="0" fontId="22" fillId="0" borderId="37" xfId="4" applyBorder="1" applyAlignment="1">
      <alignment horizontal="left"/>
    </xf>
    <xf numFmtId="0" fontId="21" fillId="12" borderId="6" xfId="4" applyFont="1" applyFill="1" applyBorder="1"/>
    <xf numFmtId="0" fontId="21" fillId="12" borderId="6" xfId="4" applyFont="1" applyFill="1" applyBorder="1" applyAlignment="1">
      <alignment horizontal="center"/>
    </xf>
    <xf numFmtId="168" fontId="22" fillId="0" borderId="38" xfId="4" applyNumberFormat="1" applyBorder="1"/>
    <xf numFmtId="168" fontId="0" fillId="0" borderId="38" xfId="17" applyNumberFormat="1" applyFont="1" applyBorder="1" applyProtection="1"/>
    <xf numFmtId="0" fontId="40" fillId="0" borderId="0" xfId="4" applyFont="1"/>
    <xf numFmtId="0" fontId="38" fillId="0" borderId="0" xfId="4" applyFont="1"/>
    <xf numFmtId="0" fontId="34" fillId="0" borderId="0" xfId="4" applyFont="1"/>
    <xf numFmtId="3" fontId="33" fillId="10" borderId="0" xfId="134" applyNumberFormat="1" applyFont="1" applyFill="1" applyBorder="1" applyAlignment="1" applyProtection="1">
      <alignment horizontal="right"/>
    </xf>
    <xf numFmtId="0" fontId="43" fillId="0" borderId="0" xfId="4" applyFont="1"/>
    <xf numFmtId="0" fontId="33" fillId="0" borderId="0" xfId="4" applyFont="1"/>
    <xf numFmtId="0" fontId="44" fillId="0" borderId="0" xfId="4" applyFont="1"/>
    <xf numFmtId="0" fontId="50" fillId="0" borderId="0" xfId="4" applyFont="1"/>
    <xf numFmtId="3" fontId="61" fillId="10" borderId="0" xfId="134" applyNumberFormat="1" applyFont="1" applyFill="1" applyBorder="1" applyAlignment="1" applyProtection="1">
      <alignment horizontal="right"/>
    </xf>
    <xf numFmtId="168" fontId="40" fillId="0" borderId="12" xfId="10" applyNumberFormat="1" applyFont="1" applyFill="1" applyBorder="1" applyAlignment="1" applyProtection="1">
      <alignment horizontal="center"/>
    </xf>
    <xf numFmtId="168" fontId="40" fillId="0" borderId="12" xfId="10" applyNumberFormat="1" applyFont="1" applyFill="1" applyBorder="1" applyAlignment="1" applyProtection="1">
      <alignment horizontal="center" vertical="center" wrapText="1"/>
    </xf>
    <xf numFmtId="0" fontId="40" fillId="0" borderId="12" xfId="10" applyNumberFormat="1" applyFont="1" applyFill="1" applyBorder="1" applyAlignment="1" applyProtection="1">
      <alignment horizontal="center"/>
    </xf>
    <xf numFmtId="168" fontId="40" fillId="0" borderId="11" xfId="10" applyNumberFormat="1" applyFont="1" applyFill="1" applyBorder="1" applyAlignment="1" applyProtection="1">
      <alignment horizontal="center"/>
    </xf>
    <xf numFmtId="168" fontId="40" fillId="0" borderId="11" xfId="10" applyNumberFormat="1" applyFont="1" applyFill="1" applyBorder="1" applyAlignment="1" applyProtection="1">
      <alignment horizontal="center" wrapText="1"/>
    </xf>
    <xf numFmtId="0" fontId="31" fillId="0" borderId="0" xfId="4" applyFont="1"/>
    <xf numFmtId="3" fontId="33" fillId="0" borderId="10" xfId="134" applyNumberFormat="1" applyFont="1" applyFill="1" applyBorder="1" applyAlignment="1" applyProtection="1">
      <alignment horizontal="right"/>
    </xf>
    <xf numFmtId="170" fontId="62" fillId="2" borderId="9" xfId="18" applyNumberFormat="1" applyFont="1" applyProtection="1">
      <protection locked="0"/>
    </xf>
    <xf numFmtId="1" fontId="62" fillId="2" borderId="9" xfId="18" applyNumberFormat="1" applyFont="1" applyProtection="1">
      <protection locked="0"/>
    </xf>
    <xf numFmtId="165" fontId="34" fillId="0" borderId="13" xfId="17" applyFont="1" applyFill="1" applyBorder="1" applyAlignment="1" applyProtection="1">
      <alignment horizontal="center"/>
    </xf>
    <xf numFmtId="168" fontId="34" fillId="0" borderId="13" xfId="10" applyNumberFormat="1" applyFont="1" applyFill="1" applyBorder="1" applyAlignment="1" applyProtection="1">
      <alignment horizontal="center"/>
    </xf>
    <xf numFmtId="0" fontId="61" fillId="0" borderId="0" xfId="4" applyFont="1"/>
    <xf numFmtId="3" fontId="61" fillId="0" borderId="10" xfId="134" applyNumberFormat="1" applyFont="1" applyFill="1" applyBorder="1" applyAlignment="1" applyProtection="1">
      <alignment horizontal="right"/>
    </xf>
    <xf numFmtId="3" fontId="61" fillId="0" borderId="0" xfId="4" applyNumberFormat="1" applyFont="1"/>
    <xf numFmtId="3" fontId="40" fillId="10" borderId="0" xfId="134" applyNumberFormat="1" applyFont="1" applyFill="1" applyBorder="1" applyAlignment="1" applyProtection="1">
      <alignment horizontal="right"/>
    </xf>
    <xf numFmtId="0" fontId="63" fillId="6" borderId="17" xfId="147" applyFont="1" applyFill="1" applyBorder="1"/>
    <xf numFmtId="168" fontId="63" fillId="6" borderId="17" xfId="147" applyNumberFormat="1" applyFont="1" applyFill="1" applyBorder="1"/>
    <xf numFmtId="176" fontId="63" fillId="6" borderId="17" xfId="147" applyNumberFormat="1" applyFont="1" applyFill="1" applyBorder="1"/>
    <xf numFmtId="168" fontId="63" fillId="6" borderId="22" xfId="147" applyNumberFormat="1" applyFont="1" applyFill="1" applyBorder="1"/>
    <xf numFmtId="3" fontId="50" fillId="0" borderId="0" xfId="4" applyNumberFormat="1" applyFont="1"/>
    <xf numFmtId="3" fontId="33" fillId="0" borderId="0" xfId="4" applyNumberFormat="1" applyFont="1"/>
    <xf numFmtId="3" fontId="34" fillId="0" borderId="0" xfId="4" applyNumberFormat="1" applyFont="1"/>
    <xf numFmtId="3" fontId="64" fillId="10" borderId="0" xfId="4" applyNumberFormat="1" applyFont="1" applyFill="1"/>
    <xf numFmtId="168" fontId="34" fillId="0" borderId="0" xfId="4" applyNumberFormat="1" applyFont="1"/>
    <xf numFmtId="168" fontId="34" fillId="0" borderId="0" xfId="17" applyNumberFormat="1" applyFont="1" applyProtection="1"/>
    <xf numFmtId="0" fontId="34" fillId="10" borderId="0" xfId="4" applyFont="1" applyFill="1"/>
    <xf numFmtId="0" fontId="64" fillId="0" borderId="0" xfId="4" applyFont="1"/>
    <xf numFmtId="168" fontId="64" fillId="0" borderId="0" xfId="4" applyNumberFormat="1" applyFont="1"/>
    <xf numFmtId="3" fontId="44" fillId="0" borderId="10" xfId="134" applyNumberFormat="1" applyFont="1" applyFill="1" applyBorder="1" applyAlignment="1" applyProtection="1">
      <alignment horizontal="right"/>
    </xf>
    <xf numFmtId="168" fontId="61" fillId="0" borderId="13" xfId="10" applyNumberFormat="1" applyFont="1" applyFill="1" applyBorder="1" applyAlignment="1" applyProtection="1"/>
    <xf numFmtId="170" fontId="65" fillId="13" borderId="9" xfId="18" applyNumberFormat="1" applyFont="1" applyFill="1" applyProtection="1">
      <protection locked="0"/>
    </xf>
    <xf numFmtId="3" fontId="61" fillId="10" borderId="0" xfId="4" applyNumberFormat="1" applyFont="1" applyFill="1"/>
    <xf numFmtId="168" fontId="34" fillId="0" borderId="14" xfId="10" applyNumberFormat="1" applyFont="1" applyFill="1" applyBorder="1" applyAlignment="1" applyProtection="1"/>
    <xf numFmtId="168" fontId="62" fillId="2" borderId="9" xfId="17" applyNumberFormat="1" applyFont="1" applyFill="1" applyBorder="1" applyAlignment="1" applyProtection="1">
      <alignment wrapText="1"/>
      <protection locked="0"/>
    </xf>
    <xf numFmtId="168" fontId="62" fillId="2" borderId="9" xfId="17" applyNumberFormat="1" applyFont="1" applyFill="1" applyBorder="1" applyProtection="1">
      <protection locked="0"/>
    </xf>
    <xf numFmtId="168" fontId="34" fillId="0" borderId="9" xfId="10" applyNumberFormat="1" applyFont="1" applyFill="1" applyBorder="1" applyAlignment="1" applyProtection="1">
      <alignment horizontal="center"/>
    </xf>
    <xf numFmtId="168" fontId="34" fillId="0" borderId="15" xfId="10" applyNumberFormat="1" applyFont="1" applyFill="1" applyBorder="1" applyAlignment="1" applyProtection="1"/>
    <xf numFmtId="0" fontId="66" fillId="6" borderId="17" xfId="147" applyFont="1" applyFill="1" applyBorder="1"/>
    <xf numFmtId="168" fontId="66" fillId="6" borderId="17" xfId="147" applyNumberFormat="1" applyFont="1" applyFill="1" applyBorder="1"/>
    <xf numFmtId="168" fontId="66" fillId="6" borderId="22" xfId="147" applyNumberFormat="1" applyFont="1" applyFill="1" applyBorder="1"/>
    <xf numFmtId="3" fontId="40" fillId="0" borderId="10" xfId="134" applyNumberFormat="1" applyFont="1" applyFill="1" applyBorder="1" applyAlignment="1" applyProtection="1">
      <alignment horizontal="right"/>
    </xf>
    <xf numFmtId="168" fontId="68" fillId="6" borderId="17" xfId="147" applyNumberFormat="1" applyFont="1" applyFill="1" applyBorder="1"/>
    <xf numFmtId="168" fontId="68" fillId="6" borderId="34" xfId="147" applyNumberFormat="1" applyFont="1" applyFill="1" applyBorder="1"/>
    <xf numFmtId="168" fontId="66" fillId="0" borderId="0" xfId="147" applyNumberFormat="1" applyFont="1"/>
    <xf numFmtId="168" fontId="40" fillId="0" borderId="0" xfId="147" applyNumberFormat="1" applyFont="1"/>
    <xf numFmtId="168" fontId="61" fillId="0" borderId="0" xfId="147" applyNumberFormat="1" applyFont="1"/>
    <xf numFmtId="168" fontId="67" fillId="6" borderId="17" xfId="147" applyNumberFormat="1" applyFont="1" applyFill="1" applyBorder="1"/>
    <xf numFmtId="168" fontId="61" fillId="14" borderId="0" xfId="147" applyNumberFormat="1" applyFont="1" applyFill="1" applyProtection="1">
      <protection locked="0"/>
    </xf>
    <xf numFmtId="0" fontId="69" fillId="6" borderId="17" xfId="147" applyFont="1" applyFill="1" applyBorder="1"/>
    <xf numFmtId="9" fontId="66" fillId="6" borderId="17" xfId="147" applyNumberFormat="1" applyFont="1" applyFill="1" applyBorder="1"/>
    <xf numFmtId="168" fontId="40" fillId="0" borderId="0" xfId="147" applyNumberFormat="1" applyFont="1" applyAlignment="1">
      <alignment vertical="top"/>
    </xf>
    <xf numFmtId="168" fontId="61" fillId="0" borderId="0" xfId="147" applyNumberFormat="1" applyFont="1" applyAlignment="1">
      <alignment vertical="top"/>
    </xf>
    <xf numFmtId="168" fontId="64" fillId="0" borderId="0" xfId="147" applyNumberFormat="1" applyFont="1"/>
    <xf numFmtId="168" fontId="68" fillId="0" borderId="0" xfId="147" applyNumberFormat="1" applyFont="1"/>
    <xf numFmtId="168" fontId="31" fillId="0" borderId="0" xfId="10" applyNumberFormat="1" applyFont="1" applyFill="1" applyBorder="1" applyAlignment="1" applyProtection="1">
      <protection locked="0"/>
    </xf>
    <xf numFmtId="165" fontId="31" fillId="0" borderId="0" xfId="6" applyNumberFormat="1" applyFont="1" applyFill="1" applyBorder="1" applyProtection="1"/>
    <xf numFmtId="9" fontId="31" fillId="0" borderId="0" xfId="6" applyFont="1" applyFill="1" applyBorder="1" applyProtection="1"/>
    <xf numFmtId="0" fontId="31" fillId="10" borderId="0" xfId="4" applyFont="1" applyFill="1"/>
    <xf numFmtId="168" fontId="31" fillId="10" borderId="0" xfId="10" applyNumberFormat="1" applyFont="1" applyFill="1" applyBorder="1" applyAlignment="1" applyProtection="1">
      <protection locked="0"/>
    </xf>
    <xf numFmtId="1" fontId="34" fillId="10" borderId="0" xfId="4" applyNumberFormat="1" applyFont="1" applyFill="1"/>
    <xf numFmtId="0" fontId="65" fillId="0" borderId="0" xfId="147" applyFont="1"/>
    <xf numFmtId="168" fontId="66" fillId="11" borderId="0" xfId="147" applyNumberFormat="1" applyFont="1" applyFill="1"/>
    <xf numFmtId="0" fontId="34" fillId="0" borderId="0" xfId="4" applyFont="1" applyAlignment="1">
      <alignment horizontal="right"/>
    </xf>
    <xf numFmtId="168" fontId="28" fillId="11" borderId="0" xfId="147" applyNumberFormat="1" applyFont="1" applyFill="1"/>
    <xf numFmtId="168" fontId="34" fillId="10" borderId="0" xfId="4" applyNumberFormat="1" applyFont="1" applyFill="1"/>
    <xf numFmtId="173" fontId="31" fillId="0" borderId="0" xfId="6" applyNumberFormat="1" applyFont="1" applyFill="1" applyBorder="1" applyProtection="1"/>
    <xf numFmtId="3" fontId="30" fillId="3" borderId="16" xfId="8" applyNumberFormat="1" applyFont="1" applyFill="1" applyBorder="1" applyAlignment="1">
      <alignment horizontal="center" vertical="center" wrapText="1"/>
    </xf>
    <xf numFmtId="0" fontId="30" fillId="0" borderId="0" xfId="8" applyFont="1" applyAlignment="1">
      <alignment vertical="center"/>
    </xf>
    <xf numFmtId="168" fontId="31" fillId="0" borderId="0" xfId="1" applyNumberFormat="1" applyFont="1" applyFill="1" applyBorder="1" applyProtection="1"/>
    <xf numFmtId="0" fontId="21" fillId="0" borderId="0" xfId="0" applyFont="1"/>
    <xf numFmtId="173" fontId="31" fillId="0" borderId="0" xfId="5" applyNumberFormat="1" applyFont="1" applyFill="1" applyBorder="1" applyProtection="1"/>
    <xf numFmtId="0" fontId="57" fillId="0" borderId="0" xfId="0" applyFont="1"/>
    <xf numFmtId="3" fontId="33" fillId="3" borderId="16" xfId="8" applyNumberFormat="1" applyFont="1" applyFill="1" applyBorder="1" applyAlignment="1">
      <alignment horizontal="center" vertical="center" wrapText="1"/>
    </xf>
    <xf numFmtId="0" fontId="18" fillId="0" borderId="0" xfId="8"/>
    <xf numFmtId="3" fontId="34" fillId="0" borderId="0" xfId="0" applyNumberFormat="1" applyFont="1" applyAlignment="1">
      <alignment horizontal="right"/>
    </xf>
    <xf numFmtId="168" fontId="31" fillId="2" borderId="9" xfId="7" applyNumberFormat="1" applyFont="1" applyAlignment="1" applyProtection="1">
      <protection locked="0"/>
    </xf>
    <xf numFmtId="0" fontId="30" fillId="5" borderId="18" xfId="8" applyFont="1" applyFill="1" applyBorder="1" applyAlignment="1">
      <alignment horizontal="left"/>
    </xf>
    <xf numFmtId="0" fontId="31" fillId="5" borderId="18" xfId="8" applyFont="1" applyFill="1" applyBorder="1" applyAlignment="1">
      <alignment horizontal="left"/>
    </xf>
    <xf numFmtId="168" fontId="22" fillId="0" borderId="0" xfId="17" applyNumberFormat="1" applyFont="1" applyBorder="1" applyProtection="1"/>
    <xf numFmtId="3" fontId="50" fillId="0" borderId="0" xfId="0" applyNumberFormat="1" applyFont="1"/>
    <xf numFmtId="3" fontId="61" fillId="0" borderId="0" xfId="0" applyNumberFormat="1" applyFont="1"/>
    <xf numFmtId="3" fontId="61" fillId="0" borderId="10" xfId="599" applyNumberFormat="1" applyFont="1" applyFill="1" applyBorder="1" applyAlignment="1" applyProtection="1">
      <alignment horizontal="right"/>
    </xf>
    <xf numFmtId="0" fontId="64" fillId="0" borderId="0" xfId="0" applyFont="1"/>
    <xf numFmtId="168" fontId="61" fillId="0" borderId="0" xfId="0" applyNumberFormat="1" applyFont="1"/>
    <xf numFmtId="0" fontId="61" fillId="0" borderId="0" xfId="0" applyFont="1"/>
    <xf numFmtId="3" fontId="40" fillId="0" borderId="10" xfId="599" applyNumberFormat="1" applyFont="1" applyFill="1" applyBorder="1" applyAlignment="1" applyProtection="1">
      <alignment horizontal="right"/>
    </xf>
    <xf numFmtId="168" fontId="33" fillId="5" borderId="19" xfId="599" applyNumberFormat="1" applyFont="1" applyFill="1" applyBorder="1"/>
    <xf numFmtId="3" fontId="40" fillId="10" borderId="0" xfId="599" applyNumberFormat="1" applyFont="1" applyFill="1" applyBorder="1" applyAlignment="1" applyProtection="1">
      <alignment horizontal="right"/>
    </xf>
    <xf numFmtId="3" fontId="33" fillId="10" borderId="0" xfId="599" applyNumberFormat="1" applyFont="1" applyFill="1" applyBorder="1" applyAlignment="1" applyProtection="1">
      <alignment horizontal="right"/>
    </xf>
    <xf numFmtId="168" fontId="61" fillId="2" borderId="9" xfId="142" applyNumberFormat="1" applyFont="1" applyAlignment="1" applyProtection="1">
      <protection locked="0"/>
    </xf>
    <xf numFmtId="0" fontId="31" fillId="10" borderId="0" xfId="0" applyFont="1" applyFill="1"/>
    <xf numFmtId="168" fontId="65" fillId="2" borderId="30" xfId="17" applyNumberFormat="1" applyFont="1" applyFill="1" applyBorder="1" applyProtection="1">
      <protection locked="0"/>
    </xf>
    <xf numFmtId="168" fontId="34" fillId="10" borderId="0" xfId="0" applyNumberFormat="1" applyFont="1" applyFill="1"/>
    <xf numFmtId="3" fontId="61" fillId="10" borderId="0" xfId="599" applyNumberFormat="1" applyFont="1" applyFill="1" applyBorder="1" applyAlignment="1" applyProtection="1">
      <alignment horizontal="right"/>
    </xf>
    <xf numFmtId="168" fontId="64" fillId="0" borderId="0" xfId="0" applyNumberFormat="1" applyFont="1"/>
    <xf numFmtId="168" fontId="33" fillId="17" borderId="52" xfId="599" applyNumberFormat="1" applyFont="1" applyFill="1" applyBorder="1"/>
    <xf numFmtId="3" fontId="44" fillId="0" borderId="10" xfId="599" applyNumberFormat="1" applyFont="1" applyFill="1" applyBorder="1" applyAlignment="1" applyProtection="1">
      <alignment horizontal="right"/>
    </xf>
    <xf numFmtId="3" fontId="33" fillId="0" borderId="10" xfId="599" applyNumberFormat="1" applyFont="1" applyFill="1" applyBorder="1" applyAlignment="1" applyProtection="1">
      <alignment horizontal="right"/>
    </xf>
    <xf numFmtId="1" fontId="34" fillId="10" borderId="0" xfId="0" applyNumberFormat="1" applyFont="1" applyFill="1"/>
    <xf numFmtId="168" fontId="31" fillId="5" borderId="19" xfId="599" applyNumberFormat="1" applyFont="1" applyFill="1" applyBorder="1"/>
    <xf numFmtId="168" fontId="50" fillId="0" borderId="0" xfId="0" applyNumberFormat="1" applyFont="1"/>
    <xf numFmtId="3" fontId="64" fillId="10" borderId="0" xfId="0" applyNumberFormat="1" applyFont="1" applyFill="1"/>
    <xf numFmtId="0" fontId="50" fillId="0" borderId="0" xfId="0" applyFont="1"/>
    <xf numFmtId="0" fontId="34" fillId="0" borderId="0" xfId="0" applyFont="1" applyAlignment="1">
      <alignment horizontal="right"/>
    </xf>
    <xf numFmtId="3" fontId="33" fillId="0" borderId="0" xfId="0" applyNumberFormat="1" applyFont="1"/>
    <xf numFmtId="0" fontId="30" fillId="0" borderId="0" xfId="583" applyFont="1"/>
    <xf numFmtId="3" fontId="30" fillId="3" borderId="16" xfId="583" applyNumberFormat="1" applyFont="1" applyFill="1" applyBorder="1" applyAlignment="1">
      <alignment horizontal="center" wrapText="1"/>
    </xf>
    <xf numFmtId="0" fontId="28" fillId="16" borderId="53" xfId="583" applyFont="1" applyFill="1" applyBorder="1" applyAlignment="1">
      <alignment horizontal="left" indent="1"/>
    </xf>
    <xf numFmtId="0" fontId="28" fillId="6" borderId="17" xfId="583" applyFont="1" applyFill="1" applyBorder="1"/>
    <xf numFmtId="168" fontId="28" fillId="6" borderId="17" xfId="583" applyNumberFormat="1" applyFont="1" applyFill="1" applyBorder="1"/>
    <xf numFmtId="168" fontId="28" fillId="6" borderId="22" xfId="583" applyNumberFormat="1" applyFont="1" applyFill="1" applyBorder="1"/>
    <xf numFmtId="0" fontId="8" fillId="0" borderId="0" xfId="583"/>
    <xf numFmtId="9" fontId="31" fillId="0" borderId="20" xfId="6" applyFont="1" applyFill="1" applyBorder="1" applyProtection="1"/>
    <xf numFmtId="3" fontId="30" fillId="3" borderId="16" xfId="583" applyNumberFormat="1" applyFont="1" applyFill="1" applyBorder="1" applyAlignment="1">
      <alignment horizontal="left"/>
    </xf>
    <xf numFmtId="168" fontId="33" fillId="0" borderId="12" xfId="10" applyNumberFormat="1" applyFont="1" applyFill="1" applyBorder="1" applyAlignment="1" applyProtection="1">
      <alignment horizontal="center"/>
    </xf>
    <xf numFmtId="0" fontId="33" fillId="0" borderId="12" xfId="10" applyNumberFormat="1" applyFont="1" applyFill="1" applyBorder="1" applyAlignment="1" applyProtection="1">
      <alignment horizontal="center"/>
    </xf>
    <xf numFmtId="168" fontId="33" fillId="0" borderId="11" xfId="10" applyNumberFormat="1" applyFont="1" applyFill="1" applyBorder="1" applyAlignment="1" applyProtection="1">
      <alignment horizontal="center"/>
    </xf>
    <xf numFmtId="9" fontId="34" fillId="0" borderId="0" xfId="6" applyFont="1" applyProtection="1"/>
    <xf numFmtId="0" fontId="73" fillId="0" borderId="0" xfId="583" applyFont="1"/>
    <xf numFmtId="168" fontId="34" fillId="0" borderId="0" xfId="6" applyNumberFormat="1" applyFont="1" applyProtection="1"/>
    <xf numFmtId="0" fontId="41" fillId="0" borderId="0" xfId="4" applyFont="1"/>
    <xf numFmtId="0" fontId="68" fillId="6" borderId="17" xfId="583" applyFont="1" applyFill="1" applyBorder="1"/>
    <xf numFmtId="168" fontId="68" fillId="6" borderId="17" xfId="583" applyNumberFormat="1" applyFont="1" applyFill="1" applyBorder="1"/>
    <xf numFmtId="168" fontId="68" fillId="6" borderId="22" xfId="583" applyNumberFormat="1" applyFont="1" applyFill="1" applyBorder="1"/>
    <xf numFmtId="9" fontId="68" fillId="6" borderId="17" xfId="583" applyNumberFormat="1" applyFont="1" applyFill="1" applyBorder="1"/>
    <xf numFmtId="0" fontId="68" fillId="6" borderId="0" xfId="583" applyFont="1" applyFill="1"/>
    <xf numFmtId="176" fontId="28" fillId="6" borderId="17" xfId="583" applyNumberFormat="1" applyFont="1" applyFill="1" applyBorder="1"/>
    <xf numFmtId="168" fontId="61" fillId="0" borderId="13" xfId="10" applyNumberFormat="1" applyFont="1" applyFill="1" applyBorder="1" applyAlignment="1" applyProtection="1">
      <protection locked="0"/>
    </xf>
    <xf numFmtId="170" fontId="65" fillId="10" borderId="9" xfId="18" applyNumberFormat="1" applyFont="1" applyFill="1" applyProtection="1">
      <protection locked="0"/>
    </xf>
    <xf numFmtId="170" fontId="65" fillId="2" borderId="9" xfId="18" applyNumberFormat="1" applyFont="1" applyProtection="1">
      <protection locked="0"/>
    </xf>
    <xf numFmtId="1" fontId="65" fillId="2" borderId="9" xfId="18" applyNumberFormat="1" applyFont="1" applyProtection="1">
      <protection locked="0"/>
    </xf>
    <xf numFmtId="165" fontId="61" fillId="0" borderId="13" xfId="17" applyFont="1" applyFill="1" applyBorder="1" applyAlignment="1" applyProtection="1">
      <alignment horizontal="center"/>
    </xf>
    <xf numFmtId="168" fontId="61" fillId="0" borderId="13" xfId="10" applyNumberFormat="1" applyFont="1" applyFill="1" applyBorder="1" applyAlignment="1" applyProtection="1">
      <alignment horizontal="center"/>
    </xf>
    <xf numFmtId="9" fontId="61" fillId="0" borderId="0" xfId="6" applyFont="1" applyProtection="1"/>
    <xf numFmtId="168" fontId="61" fillId="0" borderId="0" xfId="17" applyNumberFormat="1" applyFont="1" applyProtection="1"/>
    <xf numFmtId="168" fontId="61" fillId="0" borderId="14" xfId="10" applyNumberFormat="1" applyFont="1" applyFill="1" applyBorder="1" applyAlignment="1" applyProtection="1"/>
    <xf numFmtId="168" fontId="65" fillId="2" borderId="9" xfId="17" applyNumberFormat="1" applyFont="1" applyFill="1" applyBorder="1" applyProtection="1">
      <protection locked="0"/>
    </xf>
    <xf numFmtId="168" fontId="61" fillId="0" borderId="9" xfId="10" applyNumberFormat="1" applyFont="1" applyFill="1" applyBorder="1" applyAlignment="1" applyProtection="1">
      <alignment horizontal="center"/>
    </xf>
    <xf numFmtId="168" fontId="61" fillId="0" borderId="15" xfId="10" applyNumberFormat="1" applyFont="1" applyFill="1" applyBorder="1" applyAlignment="1" applyProtection="1"/>
    <xf numFmtId="168" fontId="61" fillId="10" borderId="30" xfId="10" applyNumberFormat="1" applyFont="1" applyFill="1" applyBorder="1" applyAlignment="1" applyProtection="1">
      <alignment horizontal="left"/>
    </xf>
    <xf numFmtId="168" fontId="61" fillId="0" borderId="30" xfId="10" applyNumberFormat="1" applyFont="1" applyFill="1" applyBorder="1" applyAlignment="1" applyProtection="1">
      <alignment horizontal="center"/>
    </xf>
    <xf numFmtId="0" fontId="66" fillId="6" borderId="17" xfId="583" applyFont="1" applyFill="1" applyBorder="1"/>
    <xf numFmtId="168" fontId="66" fillId="6" borderId="17" xfId="583" applyNumberFormat="1" applyFont="1" applyFill="1" applyBorder="1"/>
    <xf numFmtId="168" fontId="66" fillId="6" borderId="22" xfId="583" applyNumberFormat="1" applyFont="1" applyFill="1" applyBorder="1"/>
    <xf numFmtId="168" fontId="44" fillId="0" borderId="12" xfId="10" applyNumberFormat="1" applyFont="1" applyFill="1" applyBorder="1" applyAlignment="1" applyProtection="1">
      <alignment horizontal="center"/>
    </xf>
    <xf numFmtId="0" fontId="44" fillId="0" borderId="12" xfId="10" applyNumberFormat="1" applyFont="1" applyFill="1" applyBorder="1" applyAlignment="1" applyProtection="1">
      <alignment horizontal="center"/>
    </xf>
    <xf numFmtId="168" fontId="44" fillId="0" borderId="11" xfId="10" applyNumberFormat="1" applyFont="1" applyFill="1" applyBorder="1" applyAlignment="1" applyProtection="1">
      <alignment horizontal="center"/>
    </xf>
    <xf numFmtId="168" fontId="64" fillId="0" borderId="0" xfId="17" applyNumberFormat="1" applyFont="1" applyProtection="1"/>
    <xf numFmtId="168" fontId="43" fillId="0" borderId="12" xfId="10" applyNumberFormat="1" applyFont="1" applyFill="1" applyBorder="1" applyAlignment="1" applyProtection="1">
      <alignment horizontal="center" vertical="center" wrapText="1"/>
    </xf>
    <xf numFmtId="0" fontId="31" fillId="0" borderId="1" xfId="4" applyFont="1" applyBorder="1" applyAlignment="1">
      <alignment horizontal="center"/>
    </xf>
    <xf numFmtId="0" fontId="31" fillId="0" borderId="1" xfId="4" applyFont="1" applyBorder="1" applyAlignment="1">
      <alignment horizontal="center" vertical="center" wrapText="1"/>
    </xf>
    <xf numFmtId="9" fontId="34" fillId="0" borderId="0" xfId="6" applyFont="1" applyBorder="1" applyProtection="1"/>
    <xf numFmtId="168" fontId="33" fillId="0" borderId="0" xfId="17" applyNumberFormat="1" applyFont="1" applyProtection="1"/>
    <xf numFmtId="173" fontId="34" fillId="0" borderId="0" xfId="6" applyNumberFormat="1" applyFont="1" applyBorder="1" applyProtection="1"/>
    <xf numFmtId="0" fontId="74" fillId="6" borderId="17" xfId="583" applyFont="1" applyFill="1" applyBorder="1"/>
    <xf numFmtId="0" fontId="75" fillId="6" borderId="17" xfId="583" applyFont="1" applyFill="1" applyBorder="1"/>
    <xf numFmtId="0" fontId="74" fillId="6" borderId="0" xfId="583" applyFont="1" applyFill="1"/>
    <xf numFmtId="168" fontId="65" fillId="2" borderId="9" xfId="17" applyNumberFormat="1" applyFont="1" applyFill="1" applyBorder="1" applyAlignment="1" applyProtection="1">
      <alignment wrapText="1"/>
      <protection locked="0"/>
    </xf>
    <xf numFmtId="168" fontId="31" fillId="5" borderId="54" xfId="599" applyNumberFormat="1" applyFont="1" applyFill="1" applyBorder="1"/>
    <xf numFmtId="168" fontId="31" fillId="5" borderId="55" xfId="599" applyNumberFormat="1" applyFont="1" applyFill="1" applyBorder="1"/>
    <xf numFmtId="168" fontId="31" fillId="5" borderId="56" xfId="599" applyNumberFormat="1" applyFont="1" applyFill="1" applyBorder="1"/>
    <xf numFmtId="168" fontId="31" fillId="5" borderId="57" xfId="599" applyNumberFormat="1" applyFont="1" applyFill="1" applyBorder="1"/>
    <xf numFmtId="0" fontId="31" fillId="5" borderId="50" xfId="8" applyFont="1" applyFill="1" applyBorder="1" applyAlignment="1">
      <alignment horizontal="left"/>
    </xf>
    <xf numFmtId="165" fontId="31" fillId="0" borderId="0" xfId="5" applyNumberFormat="1" applyFont="1" applyFill="1" applyBorder="1" applyProtection="1"/>
    <xf numFmtId="9" fontId="31" fillId="0" borderId="0" xfId="5" applyFont="1" applyFill="1" applyBorder="1" applyProtection="1"/>
    <xf numFmtId="10" fontId="31" fillId="0" borderId="0" xfId="6" applyNumberFormat="1" applyFont="1" applyFill="1" applyBorder="1" applyProtection="1"/>
    <xf numFmtId="0" fontId="43" fillId="0" borderId="0" xfId="0" applyFont="1" applyAlignment="1">
      <alignment horizontal="center" wrapText="1"/>
    </xf>
    <xf numFmtId="176" fontId="31" fillId="0" borderId="13" xfId="1" applyNumberFormat="1" applyFont="1" applyFill="1" applyBorder="1" applyAlignment="1" applyProtection="1">
      <alignment horizontal="center"/>
    </xf>
    <xf numFmtId="176" fontId="28" fillId="6" borderId="17" xfId="8" applyNumberFormat="1" applyFont="1" applyFill="1" applyBorder="1"/>
    <xf numFmtId="0" fontId="30" fillId="3" borderId="16" xfId="8" applyFont="1" applyFill="1" applyBorder="1" applyAlignment="1">
      <alignment horizontal="center" vertical="center" wrapText="1"/>
    </xf>
    <xf numFmtId="0" fontId="33" fillId="3" borderId="16" xfId="8" applyFont="1" applyFill="1" applyBorder="1" applyAlignment="1">
      <alignment horizontal="center" vertical="center" wrapText="1"/>
    </xf>
    <xf numFmtId="0" fontId="30" fillId="3" borderId="16" xfId="8" applyFont="1" applyFill="1" applyBorder="1" applyAlignment="1">
      <alignment horizontal="center" wrapText="1"/>
    </xf>
    <xf numFmtId="0" fontId="30" fillId="0" borderId="27" xfId="8" applyFont="1" applyBorder="1" applyAlignment="1">
      <alignment horizontal="left" vertical="top"/>
    </xf>
    <xf numFmtId="1" fontId="34" fillId="0" borderId="0" xfId="0" applyNumberFormat="1" applyFont="1"/>
    <xf numFmtId="0" fontId="76" fillId="0" borderId="0" xfId="8" applyFont="1"/>
    <xf numFmtId="0" fontId="33" fillId="0" borderId="0" xfId="0" applyFont="1" applyAlignment="1">
      <alignment vertical="top"/>
    </xf>
    <xf numFmtId="0" fontId="31" fillId="0" borderId="0" xfId="0" applyFont="1" applyAlignment="1">
      <alignment vertical="top"/>
    </xf>
    <xf numFmtId="9" fontId="28" fillId="6" borderId="34" xfId="5" applyFont="1" applyFill="1" applyBorder="1"/>
    <xf numFmtId="168" fontId="31" fillId="10" borderId="13" xfId="10" applyNumberFormat="1" applyFont="1" applyFill="1" applyBorder="1" applyAlignment="1" applyProtection="1">
      <alignment horizontal="center"/>
    </xf>
    <xf numFmtId="0" fontId="28" fillId="11" borderId="17" xfId="8" applyFont="1" applyFill="1" applyBorder="1"/>
    <xf numFmtId="168" fontId="28" fillId="11" borderId="22" xfId="8" applyNumberFormat="1" applyFont="1" applyFill="1" applyBorder="1"/>
    <xf numFmtId="176" fontId="28" fillId="11" borderId="17" xfId="8" applyNumberFormat="1" applyFont="1" applyFill="1" applyBorder="1"/>
    <xf numFmtId="168" fontId="28" fillId="11" borderId="17" xfId="8" applyNumberFormat="1" applyFont="1" applyFill="1" applyBorder="1"/>
    <xf numFmtId="165" fontId="28" fillId="11" borderId="17" xfId="8" applyNumberFormat="1" applyFont="1" applyFill="1" applyBorder="1"/>
    <xf numFmtId="3" fontId="33" fillId="10" borderId="10" xfId="9" applyNumberFormat="1" applyFont="1" applyFill="1" applyBorder="1" applyAlignment="1" applyProtection="1">
      <alignment horizontal="right"/>
    </xf>
    <xf numFmtId="3" fontId="34" fillId="10" borderId="0" xfId="0" applyNumberFormat="1" applyFont="1" applyFill="1"/>
    <xf numFmtId="168" fontId="34" fillId="10" borderId="0" xfId="1" applyNumberFormat="1" applyFont="1" applyFill="1" applyProtection="1"/>
    <xf numFmtId="0" fontId="34" fillId="0" borderId="46" xfId="0" applyFont="1" applyBorder="1"/>
    <xf numFmtId="0" fontId="34" fillId="0" borderId="35" xfId="0" applyFont="1" applyBorder="1"/>
    <xf numFmtId="9" fontId="31" fillId="0" borderId="64" xfId="6" applyFont="1" applyFill="1" applyBorder="1" applyProtection="1"/>
    <xf numFmtId="0" fontId="34" fillId="0" borderId="47" xfId="0" applyFont="1" applyBorder="1"/>
    <xf numFmtId="9" fontId="31" fillId="0" borderId="65" xfId="6" applyFont="1" applyFill="1" applyBorder="1" applyAlignment="1" applyProtection="1">
      <alignment horizontal="right"/>
    </xf>
    <xf numFmtId="9" fontId="31" fillId="0" borderId="65" xfId="6" applyFont="1" applyFill="1" applyBorder="1" applyProtection="1"/>
    <xf numFmtId="168" fontId="33" fillId="0" borderId="66" xfId="10" applyNumberFormat="1" applyFont="1" applyFill="1" applyBorder="1" applyAlignment="1" applyProtection="1">
      <alignment horizontal="center"/>
    </xf>
    <xf numFmtId="168" fontId="33" fillId="10" borderId="13" xfId="10" applyNumberFormat="1" applyFont="1" applyFill="1" applyBorder="1" applyAlignment="1" applyProtection="1"/>
    <xf numFmtId="168" fontId="31" fillId="10" borderId="13" xfId="10" applyNumberFormat="1" applyFont="1" applyFill="1" applyBorder="1" applyAlignment="1" applyProtection="1">
      <protection locked="0"/>
    </xf>
    <xf numFmtId="168" fontId="31" fillId="10" borderId="13" xfId="10" applyNumberFormat="1" applyFont="1" applyFill="1" applyBorder="1" applyAlignment="1" applyProtection="1"/>
    <xf numFmtId="168" fontId="31" fillId="4" borderId="13" xfId="10" applyNumberFormat="1" applyFont="1" applyFill="1" applyBorder="1" applyAlignment="1" applyProtection="1">
      <protection locked="0"/>
    </xf>
    <xf numFmtId="168" fontId="31" fillId="10" borderId="13" xfId="10" applyNumberFormat="1" applyFont="1" applyFill="1" applyBorder="1" applyAlignment="1" applyProtection="1">
      <alignment horizontal="left"/>
      <protection locked="0"/>
    </xf>
    <xf numFmtId="168" fontId="33" fillId="10" borderId="19" xfId="9" applyNumberFormat="1" applyFont="1" applyFill="1" applyBorder="1"/>
    <xf numFmtId="168" fontId="31" fillId="10" borderId="19" xfId="9" applyNumberFormat="1" applyFont="1" applyFill="1" applyBorder="1"/>
    <xf numFmtId="0" fontId="22" fillId="0" borderId="0" xfId="0" applyFont="1" applyAlignment="1">
      <alignment horizontal="right"/>
    </xf>
    <xf numFmtId="171" fontId="0" fillId="4" borderId="67" xfId="1" applyNumberFormat="1" applyFont="1" applyFill="1" applyBorder="1" applyProtection="1">
      <protection locked="0"/>
    </xf>
    <xf numFmtId="2" fontId="50" fillId="0" borderId="0" xfId="0" applyNumberFormat="1" applyFont="1"/>
    <xf numFmtId="2" fontId="31" fillId="0" borderId="0" xfId="0" applyNumberFormat="1" applyFont="1"/>
    <xf numFmtId="2" fontId="34" fillId="0" borderId="0" xfId="6" applyNumberFormat="1" applyFont="1" applyBorder="1" applyProtection="1"/>
    <xf numFmtId="178" fontId="34" fillId="0" borderId="0" xfId="0" applyNumberFormat="1" applyFont="1"/>
    <xf numFmtId="173" fontId="34" fillId="0" borderId="0" xfId="5" applyNumberFormat="1" applyFont="1" applyProtection="1"/>
    <xf numFmtId="165" fontId="31" fillId="5" borderId="19" xfId="9" applyFont="1" applyFill="1" applyBorder="1"/>
    <xf numFmtId="0" fontId="57" fillId="2" borderId="9" xfId="18" applyFont="1" applyProtection="1">
      <protection locked="0"/>
    </xf>
    <xf numFmtId="0" fontId="0" fillId="0" borderId="62" xfId="0" applyBorder="1"/>
    <xf numFmtId="9" fontId="31" fillId="2" borderId="68" xfId="182" applyNumberFormat="1" applyFont="1" applyBorder="1" applyProtection="1">
      <protection locked="0"/>
    </xf>
    <xf numFmtId="168" fontId="34" fillId="2" borderId="9" xfId="142" applyNumberFormat="1" applyFont="1" applyAlignment="1" applyProtection="1">
      <protection locked="0"/>
    </xf>
    <xf numFmtId="49" fontId="62" fillId="2" borderId="9" xfId="142" applyNumberFormat="1" applyFont="1" applyProtection="1">
      <protection locked="0"/>
    </xf>
    <xf numFmtId="170" fontId="65" fillId="10" borderId="9" xfId="18" applyNumberFormat="1" applyFont="1" applyFill="1" applyProtection="1"/>
    <xf numFmtId="170" fontId="62" fillId="10" borderId="9" xfId="18" applyNumberFormat="1" applyFont="1" applyFill="1" applyProtection="1"/>
    <xf numFmtId="170" fontId="29" fillId="10" borderId="9" xfId="7" applyNumberFormat="1" applyFont="1" applyFill="1" applyProtection="1"/>
    <xf numFmtId="168" fontId="29" fillId="10" borderId="9" xfId="1" applyNumberFormat="1" applyFont="1" applyFill="1" applyBorder="1" applyProtection="1"/>
    <xf numFmtId="168" fontId="31" fillId="2" borderId="9" xfId="7" applyNumberFormat="1" applyFont="1" applyProtection="1">
      <protection locked="0"/>
    </xf>
    <xf numFmtId="0" fontId="31" fillId="2" borderId="9" xfId="7" applyFont="1" applyAlignment="1" applyProtection="1">
      <alignment horizontal="left"/>
      <protection locked="0"/>
    </xf>
    <xf numFmtId="0" fontId="0" fillId="2" borderId="9" xfId="18" applyFont="1" applyProtection="1"/>
    <xf numFmtId="0" fontId="20" fillId="0" borderId="1" xfId="4" applyFont="1" applyBorder="1"/>
    <xf numFmtId="3" fontId="20" fillId="0" borderId="1" xfId="4" applyNumberFormat="1" applyFont="1" applyBorder="1"/>
    <xf numFmtId="0" fontId="20" fillId="0" borderId="0" xfId="4" applyFont="1"/>
    <xf numFmtId="165" fontId="20" fillId="0" borderId="0" xfId="4" applyNumberFormat="1" applyFont="1" applyAlignment="1">
      <alignment horizontal="center"/>
    </xf>
    <xf numFmtId="0" fontId="20" fillId="0" borderId="0" xfId="4" applyFont="1" applyAlignment="1">
      <alignment horizontal="center"/>
    </xf>
    <xf numFmtId="3" fontId="20" fillId="0" borderId="1" xfId="4" applyNumberFormat="1" applyFont="1" applyBorder="1" applyAlignment="1">
      <alignment horizontal="center"/>
    </xf>
    <xf numFmtId="0" fontId="20" fillId="0" borderId="1" xfId="4" applyFont="1" applyBorder="1" applyAlignment="1">
      <alignment horizontal="center"/>
    </xf>
    <xf numFmtId="0" fontId="37" fillId="0" borderId="21" xfId="0" applyFont="1" applyBorder="1" applyAlignment="1">
      <alignment horizontal="left" vertical="center"/>
    </xf>
    <xf numFmtId="0" fontId="36" fillId="0" borderId="0" xfId="0" applyFont="1" applyAlignment="1">
      <alignment horizontal="left" vertical="center" indent="2"/>
    </xf>
    <xf numFmtId="0" fontId="20" fillId="0" borderId="0" xfId="0" applyFont="1"/>
    <xf numFmtId="0" fontId="47" fillId="0" borderId="21" xfId="0" applyFont="1" applyBorder="1" applyAlignment="1">
      <alignment horizontal="left" vertical="center"/>
    </xf>
    <xf numFmtId="0" fontId="20" fillId="0" borderId="0" xfId="0" applyFont="1" applyAlignment="1">
      <alignment horizontal="left" vertical="center" indent="2"/>
    </xf>
    <xf numFmtId="3" fontId="20" fillId="0" borderId="0" xfId="4" applyNumberFormat="1" applyFont="1"/>
    <xf numFmtId="168" fontId="0" fillId="0" borderId="0" xfId="0" applyNumberFormat="1"/>
    <xf numFmtId="0" fontId="34" fillId="0" borderId="3" xfId="24" applyFont="1" applyBorder="1"/>
    <xf numFmtId="0" fontId="34" fillId="0" borderId="2" xfId="24" applyFont="1" applyBorder="1"/>
    <xf numFmtId="0" fontId="34" fillId="0" borderId="4" xfId="24" applyFont="1" applyBorder="1"/>
    <xf numFmtId="0" fontId="54" fillId="0" borderId="0" xfId="24"/>
    <xf numFmtId="0" fontId="34" fillId="0" borderId="5" xfId="24" applyFont="1" applyBorder="1"/>
    <xf numFmtId="0" fontId="42" fillId="0" borderId="0" xfId="4" applyFont="1"/>
    <xf numFmtId="0" fontId="21" fillId="0" borderId="0" xfId="24" applyFont="1"/>
    <xf numFmtId="0" fontId="31" fillId="8" borderId="0" xfId="24" applyFont="1" applyFill="1"/>
    <xf numFmtId="0" fontId="31" fillId="9" borderId="0" xfId="24" applyFont="1" applyFill="1" applyAlignment="1">
      <alignment horizontal="right"/>
    </xf>
    <xf numFmtId="0" fontId="31" fillId="9" borderId="0" xfId="24" applyFont="1" applyFill="1"/>
    <xf numFmtId="0" fontId="31" fillId="9" borderId="0" xfId="24" applyFont="1" applyFill="1" applyAlignment="1">
      <alignment horizontal="center"/>
    </xf>
    <xf numFmtId="0" fontId="38" fillId="0" borderId="0" xfId="24" applyFont="1"/>
    <xf numFmtId="0" fontId="25" fillId="0" borderId="0" xfId="0" applyFont="1"/>
    <xf numFmtId="0" fontId="34" fillId="0" borderId="7" xfId="24" applyFont="1" applyBorder="1"/>
    <xf numFmtId="0" fontId="34" fillId="0" borderId="6" xfId="24" applyFont="1" applyBorder="1"/>
    <xf numFmtId="0" fontId="34" fillId="0" borderId="8" xfId="24" applyFont="1" applyBorder="1"/>
    <xf numFmtId="166" fontId="20" fillId="0" borderId="0" xfId="4" applyNumberFormat="1" applyFont="1"/>
    <xf numFmtId="168" fontId="41" fillId="10" borderId="0" xfId="1" applyNumberFormat="1" applyFont="1" applyFill="1" applyBorder="1" applyProtection="1"/>
    <xf numFmtId="168" fontId="31" fillId="0" borderId="23" xfId="10" applyNumberFormat="1" applyFont="1" applyFill="1" applyBorder="1" applyAlignment="1" applyProtection="1"/>
    <xf numFmtId="168" fontId="39" fillId="10" borderId="69" xfId="9" applyNumberFormat="1" applyFont="1" applyFill="1" applyBorder="1" applyAlignment="1">
      <alignment horizontal="center"/>
    </xf>
    <xf numFmtId="168" fontId="39" fillId="10" borderId="70" xfId="9" applyNumberFormat="1" applyFont="1" applyFill="1" applyBorder="1" applyAlignment="1">
      <alignment horizontal="center"/>
    </xf>
    <xf numFmtId="168" fontId="39" fillId="10" borderId="71" xfId="9" applyNumberFormat="1" applyFont="1" applyFill="1" applyBorder="1" applyAlignment="1">
      <alignment horizontal="center"/>
    </xf>
    <xf numFmtId="0" fontId="28" fillId="18" borderId="51" xfId="8" applyFont="1" applyFill="1" applyBorder="1" applyAlignment="1">
      <alignment horizontal="left"/>
    </xf>
    <xf numFmtId="165" fontId="28" fillId="18" borderId="19" xfId="9" applyFont="1" applyFill="1" applyBorder="1"/>
    <xf numFmtId="0" fontId="30" fillId="0" borderId="0" xfId="583" applyFont="1" applyAlignment="1">
      <alignment horizontal="left" vertical="top" wrapText="1"/>
    </xf>
    <xf numFmtId="171" fontId="0" fillId="10" borderId="67" xfId="1" applyNumberFormat="1" applyFont="1" applyFill="1" applyBorder="1" applyProtection="1"/>
    <xf numFmtId="171" fontId="0" fillId="10" borderId="0" xfId="1" applyNumberFormat="1" applyFont="1" applyFill="1" applyBorder="1" applyProtection="1"/>
    <xf numFmtId="171" fontId="0" fillId="10" borderId="0" xfId="1" applyNumberFormat="1" applyFont="1" applyFill="1" applyProtection="1"/>
    <xf numFmtId="0" fontId="21" fillId="12" borderId="6" xfId="4" applyFont="1" applyFill="1" applyBorder="1" applyAlignment="1">
      <alignment horizontal="center" wrapText="1"/>
    </xf>
    <xf numFmtId="168" fontId="31" fillId="0" borderId="13" xfId="10" applyNumberFormat="1" applyFont="1" applyFill="1" applyBorder="1" applyAlignment="1" applyProtection="1">
      <alignment horizontal="center"/>
    </xf>
    <xf numFmtId="168" fontId="31" fillId="0" borderId="13" xfId="10" applyNumberFormat="1" applyFont="1" applyFill="1" applyBorder="1" applyAlignment="1" applyProtection="1"/>
    <xf numFmtId="0" fontId="21" fillId="0" borderId="0" xfId="4" applyFont="1" applyAlignment="1">
      <alignment horizontal="center"/>
    </xf>
    <xf numFmtId="0" fontId="80" fillId="0" borderId="0" xfId="0" applyFont="1"/>
    <xf numFmtId="168" fontId="80" fillId="0" borderId="0" xfId="0" applyNumberFormat="1" applyFont="1"/>
    <xf numFmtId="173" fontId="34" fillId="0" borderId="0" xfId="6" applyNumberFormat="1" applyFont="1" applyProtection="1"/>
    <xf numFmtId="0" fontId="12" fillId="0" borderId="0" xfId="61"/>
    <xf numFmtId="1" fontId="21" fillId="0" borderId="24" xfId="4" applyNumberFormat="1" applyFont="1" applyBorder="1" applyAlignment="1">
      <alignment horizontal="center"/>
    </xf>
    <xf numFmtId="0" fontId="30" fillId="0" borderId="0" xfId="804" applyFont="1"/>
    <xf numFmtId="168" fontId="21" fillId="0" borderId="20" xfId="17" applyNumberFormat="1" applyFont="1" applyBorder="1" applyProtection="1"/>
    <xf numFmtId="0" fontId="22" fillId="0" borderId="20" xfId="4" applyBorder="1"/>
    <xf numFmtId="0" fontId="21" fillId="0" borderId="24" xfId="4" applyFont="1" applyBorder="1" applyAlignment="1">
      <alignment horizontal="center"/>
    </xf>
    <xf numFmtId="0" fontId="81" fillId="0" borderId="24" xfId="4" applyFont="1" applyBorder="1" applyAlignment="1">
      <alignment horizontal="center"/>
    </xf>
    <xf numFmtId="168" fontId="22" fillId="12" borderId="20" xfId="17" applyNumberFormat="1" applyFont="1" applyFill="1" applyBorder="1" applyProtection="1"/>
    <xf numFmtId="168" fontId="22" fillId="0" borderId="20" xfId="17" applyNumberFormat="1" applyFont="1" applyBorder="1" applyProtection="1"/>
    <xf numFmtId="0" fontId="21" fillId="0" borderId="27" xfId="4" applyFont="1" applyBorder="1"/>
    <xf numFmtId="168" fontId="21" fillId="12" borderId="20" xfId="17" applyNumberFormat="1" applyFont="1" applyFill="1" applyBorder="1" applyProtection="1"/>
    <xf numFmtId="0" fontId="21" fillId="0" borderId="0" xfId="4" applyFont="1"/>
    <xf numFmtId="171" fontId="21" fillId="0" borderId="0" xfId="17" applyNumberFormat="1" applyFont="1" applyFill="1" applyBorder="1" applyProtection="1"/>
    <xf numFmtId="171" fontId="81" fillId="0" borderId="0" xfId="17" applyNumberFormat="1" applyFont="1" applyFill="1" applyBorder="1" applyProtection="1"/>
    <xf numFmtId="171" fontId="81" fillId="0" borderId="24" xfId="4" applyNumberFormat="1" applyFont="1" applyBorder="1" applyAlignment="1">
      <alignment horizontal="center"/>
    </xf>
    <xf numFmtId="0" fontId="22" fillId="0" borderId="27" xfId="4" applyBorder="1"/>
    <xf numFmtId="0" fontId="48" fillId="0" borderId="0" xfId="4" applyFont="1"/>
    <xf numFmtId="168" fontId="48" fillId="0" borderId="74" xfId="4" applyNumberFormat="1" applyFont="1" applyBorder="1"/>
    <xf numFmtId="0" fontId="21" fillId="12" borderId="24" xfId="4" applyFont="1" applyFill="1" applyBorder="1"/>
    <xf numFmtId="0" fontId="22" fillId="12" borderId="0" xfId="4" applyFill="1"/>
    <xf numFmtId="0" fontId="19" fillId="0" borderId="0" xfId="4" applyFont="1"/>
    <xf numFmtId="0" fontId="31" fillId="0" borderId="0" xfId="864" applyFont="1"/>
    <xf numFmtId="0" fontId="33" fillId="0" borderId="0" xfId="864" applyFont="1"/>
    <xf numFmtId="0" fontId="82" fillId="0" borderId="0" xfId="804" applyFont="1"/>
    <xf numFmtId="0" fontId="43" fillId="0" borderId="0" xfId="864" applyFont="1"/>
    <xf numFmtId="1" fontId="21" fillId="0" borderId="24" xfId="4" applyNumberFormat="1" applyFont="1" applyBorder="1" applyAlignment="1">
      <alignment horizontal="right"/>
    </xf>
    <xf numFmtId="171" fontId="0" fillId="0" borderId="0" xfId="17" applyNumberFormat="1" applyFont="1"/>
    <xf numFmtId="171" fontId="0" fillId="10" borderId="67" xfId="17" applyNumberFormat="1" applyFont="1" applyFill="1" applyBorder="1" applyProtection="1"/>
    <xf numFmtId="171" fontId="0" fillId="10" borderId="0" xfId="17" applyNumberFormat="1" applyFont="1" applyFill="1" applyBorder="1" applyProtection="1"/>
    <xf numFmtId="171" fontId="0" fillId="10" borderId="0" xfId="17" applyNumberFormat="1" applyFont="1" applyFill="1" applyProtection="1"/>
    <xf numFmtId="168" fontId="0" fillId="0" borderId="0" xfId="17" applyNumberFormat="1" applyFont="1"/>
    <xf numFmtId="9" fontId="28" fillId="6" borderId="34" xfId="6" applyFont="1" applyFill="1" applyBorder="1"/>
    <xf numFmtId="171" fontId="22" fillId="0" borderId="0" xfId="17" applyNumberFormat="1" applyFont="1"/>
    <xf numFmtId="0" fontId="22" fillId="4" borderId="0" xfId="0" applyFont="1" applyFill="1" applyProtection="1">
      <protection locked="0"/>
    </xf>
    <xf numFmtId="0" fontId="22" fillId="4" borderId="0" xfId="0" applyFont="1" applyFill="1"/>
    <xf numFmtId="0" fontId="0" fillId="4" borderId="0" xfId="0" applyFill="1"/>
    <xf numFmtId="171" fontId="22" fillId="4" borderId="0" xfId="17" applyNumberFormat="1" applyFont="1" applyFill="1" applyProtection="1">
      <protection locked="0"/>
    </xf>
    <xf numFmtId="171" fontId="83" fillId="4" borderId="0" xfId="17" applyNumberFormat="1" applyFont="1" applyFill="1" applyProtection="1">
      <protection locked="0"/>
    </xf>
    <xf numFmtId="171" fontId="0" fillId="4" borderId="67" xfId="17" applyNumberFormat="1" applyFont="1" applyFill="1" applyBorder="1" applyProtection="1">
      <protection locked="0"/>
    </xf>
    <xf numFmtId="171" fontId="0" fillId="4" borderId="0" xfId="17" applyNumberFormat="1" applyFont="1" applyFill="1" applyBorder="1" applyProtection="1">
      <protection locked="0"/>
    </xf>
    <xf numFmtId="171" fontId="0" fillId="4" borderId="0" xfId="17" applyNumberFormat="1" applyFont="1" applyFill="1" applyProtection="1">
      <protection locked="0"/>
    </xf>
    <xf numFmtId="171" fontId="0" fillId="4" borderId="0" xfId="17" applyNumberFormat="1" applyFont="1" applyFill="1"/>
    <xf numFmtId="171" fontId="0" fillId="10" borderId="0" xfId="17" applyNumberFormat="1" applyFont="1" applyFill="1"/>
    <xf numFmtId="0" fontId="72" fillId="0" borderId="0" xfId="0" applyFont="1"/>
    <xf numFmtId="0" fontId="84" fillId="0" borderId="0" xfId="0" applyFont="1" applyAlignment="1">
      <alignment vertical="top"/>
    </xf>
    <xf numFmtId="0" fontId="72" fillId="0" borderId="0" xfId="4" applyFont="1"/>
    <xf numFmtId="0" fontId="85" fillId="0" borderId="0" xfId="4" applyFont="1"/>
    <xf numFmtId="0" fontId="85" fillId="0" borderId="0" xfId="4" applyFont="1" applyAlignment="1">
      <alignment horizontal="right"/>
    </xf>
    <xf numFmtId="0" fontId="86" fillId="0" borderId="0" xfId="4" applyFont="1"/>
    <xf numFmtId="168" fontId="0" fillId="13" borderId="9" xfId="17" applyNumberFormat="1" applyFont="1" applyFill="1" applyBorder="1" applyProtection="1">
      <protection locked="0"/>
    </xf>
    <xf numFmtId="168" fontId="0" fillId="4" borderId="9" xfId="17" applyNumberFormat="1" applyFont="1" applyFill="1" applyBorder="1" applyProtection="1">
      <protection locked="0"/>
    </xf>
    <xf numFmtId="168" fontId="20" fillId="0" borderId="0" xfId="4" applyNumberFormat="1" applyFont="1"/>
    <xf numFmtId="0" fontId="0" fillId="4" borderId="9" xfId="18" applyFont="1" applyFill="1" applyProtection="1">
      <protection locked="0"/>
    </xf>
    <xf numFmtId="0" fontId="21" fillId="0" borderId="0" xfId="4" applyFont="1" applyAlignment="1">
      <alignment horizontal="right"/>
    </xf>
    <xf numFmtId="4" fontId="22" fillId="0" borderId="0" xfId="4" applyNumberFormat="1"/>
    <xf numFmtId="0" fontId="22" fillId="10" borderId="0" xfId="4" applyFill="1"/>
    <xf numFmtId="168" fontId="21" fillId="10" borderId="0" xfId="17" applyNumberFormat="1" applyFont="1" applyFill="1" applyBorder="1" applyProtection="1"/>
    <xf numFmtId="168" fontId="22" fillId="0" borderId="0" xfId="17" applyNumberFormat="1" applyFont="1"/>
    <xf numFmtId="168" fontId="21" fillId="0" borderId="0" xfId="4" applyNumberFormat="1" applyFont="1"/>
    <xf numFmtId="168" fontId="21" fillId="0" borderId="0" xfId="17" applyNumberFormat="1" applyFont="1" applyBorder="1" applyProtection="1"/>
    <xf numFmtId="168" fontId="0" fillId="0" borderId="0" xfId="17" applyNumberFormat="1" applyFont="1" applyProtection="1"/>
    <xf numFmtId="0" fontId="22" fillId="10" borderId="0" xfId="4" applyFill="1" applyProtection="1">
      <protection locked="0"/>
    </xf>
    <xf numFmtId="0" fontId="85" fillId="10" borderId="0" xfId="4" applyFont="1" applyFill="1"/>
    <xf numFmtId="0" fontId="0" fillId="10" borderId="0" xfId="18" applyFont="1" applyFill="1" applyBorder="1" applyProtection="1">
      <protection locked="0"/>
    </xf>
    <xf numFmtId="0" fontId="86" fillId="0" borderId="0" xfId="4" applyFont="1" applyAlignment="1">
      <alignment horizontal="left"/>
    </xf>
    <xf numFmtId="168" fontId="22" fillId="4" borderId="9" xfId="17" applyNumberFormat="1" applyFont="1" applyFill="1" applyBorder="1" applyAlignment="1" applyProtection="1">
      <alignment wrapText="1"/>
      <protection locked="0"/>
    </xf>
    <xf numFmtId="168" fontId="0" fillId="4" borderId="9" xfId="17" applyNumberFormat="1" applyFont="1" applyFill="1" applyBorder="1" applyAlignment="1" applyProtection="1">
      <alignment wrapText="1"/>
      <protection locked="0"/>
    </xf>
    <xf numFmtId="1" fontId="21" fillId="0" borderId="0" xfId="4" applyNumberFormat="1" applyFont="1"/>
    <xf numFmtId="168" fontId="34" fillId="0" borderId="13" xfId="10" applyNumberFormat="1" applyFont="1" applyFill="1" applyBorder="1" applyAlignment="1" applyProtection="1">
      <protection locked="0"/>
    </xf>
    <xf numFmtId="169" fontId="34" fillId="0" borderId="0" xfId="0" applyNumberFormat="1" applyFont="1"/>
    <xf numFmtId="168" fontId="34" fillId="0" borderId="0" xfId="5" applyNumberFormat="1" applyFont="1" applyProtection="1"/>
    <xf numFmtId="0" fontId="26" fillId="0" borderId="0" xfId="3" applyAlignment="1" applyProtection="1"/>
    <xf numFmtId="168" fontId="22" fillId="2" borderId="9" xfId="142" applyNumberFormat="1" applyFont="1" applyProtection="1">
      <protection locked="0"/>
    </xf>
    <xf numFmtId="0" fontId="0" fillId="4" borderId="0" xfId="0" applyFill="1" applyProtection="1">
      <protection locked="0"/>
    </xf>
    <xf numFmtId="168" fontId="31" fillId="5" borderId="0" xfId="9" applyNumberFormat="1" applyFont="1" applyFill="1" applyBorder="1"/>
    <xf numFmtId="171" fontId="22" fillId="12" borderId="20" xfId="17" applyNumberFormat="1" applyFont="1" applyFill="1" applyBorder="1" applyProtection="1"/>
    <xf numFmtId="171" fontId="21" fillId="0" borderId="20" xfId="17" applyNumberFormat="1" applyFont="1" applyBorder="1" applyProtection="1"/>
    <xf numFmtId="171" fontId="22" fillId="0" borderId="20" xfId="17" applyNumberFormat="1" applyFont="1" applyBorder="1" applyProtection="1"/>
    <xf numFmtId="171" fontId="21" fillId="12" borderId="20" xfId="17" applyNumberFormat="1" applyFont="1" applyFill="1" applyBorder="1" applyProtection="1"/>
    <xf numFmtId="10" fontId="34" fillId="0" borderId="0" xfId="0" applyNumberFormat="1" applyFont="1"/>
    <xf numFmtId="0" fontId="0" fillId="0" borderId="47" xfId="0" applyBorder="1"/>
    <xf numFmtId="0" fontId="0" fillId="0" borderId="37" xfId="0" applyBorder="1"/>
    <xf numFmtId="0" fontId="0" fillId="0" borderId="48" xfId="0" applyBorder="1"/>
    <xf numFmtId="0" fontId="0" fillId="0" borderId="40" xfId="0" applyBorder="1"/>
    <xf numFmtId="0" fontId="0" fillId="0" borderId="0" xfId="0" applyProtection="1">
      <protection locked="0"/>
    </xf>
    <xf numFmtId="168" fontId="31" fillId="2" borderId="9" xfId="18" applyNumberFormat="1" applyFont="1" applyAlignment="1" applyProtection="1">
      <protection locked="0"/>
    </xf>
    <xf numFmtId="168" fontId="33" fillId="0" borderId="75" xfId="10" applyNumberFormat="1" applyFont="1" applyFill="1" applyBorder="1" applyAlignment="1" applyProtection="1">
      <alignment horizontal="center"/>
    </xf>
    <xf numFmtId="0" fontId="33" fillId="0" borderId="75" xfId="10" applyNumberFormat="1" applyFont="1" applyFill="1" applyBorder="1" applyAlignment="1" applyProtection="1">
      <alignment horizontal="center"/>
    </xf>
    <xf numFmtId="0" fontId="28" fillId="6" borderId="22" xfId="8" applyFont="1" applyFill="1" applyBorder="1"/>
    <xf numFmtId="165" fontId="28" fillId="6" borderId="22" xfId="8" applyNumberFormat="1" applyFont="1" applyFill="1" applyBorder="1"/>
    <xf numFmtId="3" fontId="33" fillId="7" borderId="10" xfId="9" applyNumberFormat="1" applyFont="1" applyFill="1" applyBorder="1" applyAlignment="1" applyProtection="1">
      <alignment horizontal="right"/>
    </xf>
    <xf numFmtId="3" fontId="31" fillId="7" borderId="10" xfId="9" applyNumberFormat="1" applyFont="1" applyFill="1" applyBorder="1" applyAlignment="1" applyProtection="1">
      <alignment horizontal="right"/>
    </xf>
    <xf numFmtId="0" fontId="34" fillId="7" borderId="0" xfId="0" applyFont="1" applyFill="1"/>
    <xf numFmtId="3" fontId="31" fillId="7" borderId="0" xfId="9" applyNumberFormat="1" applyFont="1" applyFill="1" applyBorder="1" applyAlignment="1" applyProtection="1">
      <alignment horizontal="right"/>
    </xf>
    <xf numFmtId="3" fontId="65" fillId="2" borderId="9" xfId="18" applyNumberFormat="1" applyFont="1" applyAlignment="1" applyProtection="1">
      <alignment horizontal="center"/>
      <protection locked="0"/>
    </xf>
    <xf numFmtId="3" fontId="62" fillId="2" borderId="9" xfId="18" applyNumberFormat="1" applyFont="1" applyAlignment="1" applyProtection="1">
      <alignment horizontal="center"/>
      <protection locked="0"/>
    </xf>
    <xf numFmtId="0" fontId="34" fillId="8" borderId="0" xfId="0" applyFont="1" applyFill="1"/>
    <xf numFmtId="0" fontId="0" fillId="8" borderId="0" xfId="0" applyFill="1"/>
    <xf numFmtId="0" fontId="38" fillId="8" borderId="0" xfId="0" applyFont="1" applyFill="1"/>
    <xf numFmtId="168" fontId="41" fillId="0" borderId="1" xfId="1" applyNumberFormat="1" applyFont="1" applyFill="1" applyBorder="1" applyProtection="1"/>
    <xf numFmtId="9" fontId="41" fillId="0" borderId="1" xfId="5" applyFont="1" applyFill="1" applyBorder="1" applyProtection="1"/>
    <xf numFmtId="14" fontId="0" fillId="0" borderId="0" xfId="0" applyNumberFormat="1"/>
    <xf numFmtId="169" fontId="20" fillId="0" borderId="0" xfId="2" applyNumberFormat="1" applyFont="1" applyFill="1" applyBorder="1" applyProtection="1">
      <protection locked="0"/>
    </xf>
    <xf numFmtId="170" fontId="0" fillId="0" borderId="0" xfId="0" applyNumberFormat="1"/>
    <xf numFmtId="0" fontId="12" fillId="0" borderId="0" xfId="86"/>
    <xf numFmtId="0" fontId="35" fillId="0" borderId="67" xfId="25" applyFont="1" applyBorder="1"/>
    <xf numFmtId="0" fontId="54" fillId="0" borderId="67" xfId="24" applyBorder="1"/>
    <xf numFmtId="179" fontId="20" fillId="0" borderId="0" xfId="7" applyNumberFormat="1" applyFont="1" applyFill="1" applyBorder="1" applyAlignment="1" applyProtection="1">
      <alignment horizontal="right"/>
    </xf>
    <xf numFmtId="179" fontId="0" fillId="0" borderId="0" xfId="0" applyNumberFormat="1"/>
    <xf numFmtId="0" fontId="67" fillId="6" borderId="34" xfId="147" applyFont="1" applyFill="1" applyBorder="1" applyAlignment="1">
      <alignment horizontal="left"/>
    </xf>
    <xf numFmtId="0" fontId="67" fillId="6" borderId="45" xfId="147" applyFont="1" applyFill="1" applyBorder="1" applyAlignment="1">
      <alignment horizontal="left"/>
    </xf>
    <xf numFmtId="0" fontId="66" fillId="6" borderId="34" xfId="147" applyFont="1" applyFill="1" applyBorder="1" applyAlignment="1">
      <alignment horizontal="left"/>
    </xf>
    <xf numFmtId="0" fontId="30" fillId="0" borderId="58" xfId="8" applyFont="1" applyBorder="1" applyAlignment="1">
      <alignment horizontal="center" vertical="center" wrapText="1"/>
    </xf>
    <xf numFmtId="0" fontId="30" fillId="0" borderId="0" xfId="8" applyFont="1" applyAlignment="1">
      <alignment horizontal="center" vertical="center" wrapText="1"/>
    </xf>
    <xf numFmtId="0" fontId="0" fillId="4" borderId="62" xfId="18" applyFont="1" applyFill="1" applyBorder="1" applyAlignment="1" applyProtection="1">
      <alignment horizontal="left"/>
      <protection locked="0"/>
    </xf>
    <xf numFmtId="0" fontId="0" fillId="4" borderId="63" xfId="18" applyFont="1" applyFill="1" applyBorder="1" applyAlignment="1" applyProtection="1">
      <alignment horizontal="left"/>
      <protection locked="0"/>
    </xf>
    <xf numFmtId="0" fontId="0" fillId="4" borderId="29" xfId="18" applyFont="1" applyFill="1" applyBorder="1" applyAlignment="1" applyProtection="1">
      <alignment horizontal="left"/>
      <protection locked="0"/>
    </xf>
    <xf numFmtId="0" fontId="22" fillId="0" borderId="0" xfId="4" applyAlignment="1">
      <alignment horizontal="left"/>
    </xf>
    <xf numFmtId="0" fontId="28" fillId="6" borderId="0" xfId="8" applyFont="1" applyFill="1"/>
    <xf numFmtId="168" fontId="28" fillId="6" borderId="0" xfId="8" applyNumberFormat="1" applyFont="1" applyFill="1"/>
    <xf numFmtId="177" fontId="28" fillId="6" borderId="0" xfId="8" applyNumberFormat="1" applyFont="1" applyFill="1"/>
    <xf numFmtId="0" fontId="87" fillId="0" borderId="1" xfId="8" applyFont="1" applyBorder="1"/>
    <xf numFmtId="0" fontId="22" fillId="0" borderId="0" xfId="0" applyFont="1" applyAlignment="1">
      <alignment wrapText="1"/>
    </xf>
    <xf numFmtId="180" fontId="28" fillId="6" borderId="0" xfId="8" applyNumberFormat="1" applyFont="1" applyFill="1"/>
    <xf numFmtId="0" fontId="0" fillId="0" borderId="76" xfId="0" applyBorder="1"/>
    <xf numFmtId="3" fontId="28" fillId="6" borderId="0" xfId="8" applyNumberFormat="1" applyFont="1" applyFill="1"/>
    <xf numFmtId="177" fontId="31" fillId="5" borderId="19" xfId="9" applyNumberFormat="1" applyFont="1" applyFill="1" applyBorder="1"/>
    <xf numFmtId="177" fontId="28" fillId="18" borderId="19" xfId="9" applyNumberFormat="1" applyFont="1" applyFill="1" applyBorder="1"/>
    <xf numFmtId="3" fontId="0" fillId="0" borderId="1" xfId="0" applyNumberFormat="1" applyBorder="1"/>
    <xf numFmtId="1" fontId="0" fillId="0" borderId="1" xfId="0" applyNumberFormat="1" applyBorder="1"/>
    <xf numFmtId="0" fontId="22" fillId="0" borderId="62" xfId="0" applyFont="1" applyBorder="1"/>
    <xf numFmtId="0" fontId="41" fillId="0" borderId="62" xfId="4" applyFont="1" applyBorder="1"/>
    <xf numFmtId="0" fontId="22" fillId="0" borderId="15" xfId="0" applyFont="1" applyBorder="1"/>
    <xf numFmtId="168" fontId="31" fillId="0" borderId="1" xfId="1" applyNumberFormat="1" applyFont="1" applyFill="1" applyBorder="1" applyProtection="1"/>
    <xf numFmtId="0" fontId="21" fillId="0" borderId="1" xfId="0" applyFont="1" applyBorder="1"/>
    <xf numFmtId="180" fontId="28" fillId="6" borderId="22" xfId="8" applyNumberFormat="1" applyFont="1" applyFill="1" applyBorder="1"/>
    <xf numFmtId="170" fontId="5" fillId="2" borderId="9" xfId="7" applyNumberFormat="1" applyFont="1" applyProtection="1">
      <protection locked="0"/>
    </xf>
    <xf numFmtId="4" fontId="5" fillId="2" borderId="9" xfId="18" applyNumberFormat="1" applyFont="1" applyAlignment="1" applyProtection="1">
      <alignment horizontal="center"/>
      <protection locked="0"/>
    </xf>
    <xf numFmtId="2" fontId="5" fillId="2" borderId="9" xfId="7" applyNumberFormat="1" applyFont="1" applyProtection="1">
      <protection locked="0"/>
    </xf>
    <xf numFmtId="3" fontId="5" fillId="2" borderId="9" xfId="18" applyNumberFormat="1" applyFont="1" applyAlignment="1" applyProtection="1">
      <alignment horizontal="center"/>
      <protection locked="0"/>
    </xf>
    <xf numFmtId="176" fontId="5" fillId="2" borderId="9" xfId="1" applyNumberFormat="1" applyFont="1" applyFill="1" applyBorder="1" applyProtection="1">
      <protection locked="0"/>
    </xf>
    <xf numFmtId="170" fontId="5" fillId="2" borderId="9" xfId="7" applyNumberFormat="1" applyFont="1" applyAlignment="1" applyProtection="1">
      <alignment wrapText="1"/>
      <protection locked="0"/>
    </xf>
    <xf numFmtId="168" fontId="5" fillId="2" borderId="9" xfId="1" applyNumberFormat="1" applyFont="1" applyFill="1" applyBorder="1" applyProtection="1">
      <protection locked="0"/>
    </xf>
    <xf numFmtId="0" fontId="5" fillId="0" borderId="0" xfId="8" applyFont="1"/>
    <xf numFmtId="0" fontId="5" fillId="0" borderId="0" xfId="8" applyFont="1" applyAlignment="1">
      <alignment horizontal="right"/>
    </xf>
    <xf numFmtId="0" fontId="5" fillId="0" borderId="63" xfId="8" applyFont="1" applyBorder="1"/>
    <xf numFmtId="0" fontId="5" fillId="0" borderId="60" xfId="8" applyFont="1" applyBorder="1"/>
    <xf numFmtId="0" fontId="5" fillId="0" borderId="1" xfId="8" applyFont="1" applyBorder="1"/>
    <xf numFmtId="173" fontId="5" fillId="0" borderId="1" xfId="5" applyNumberFormat="1" applyFont="1" applyBorder="1" applyAlignment="1">
      <alignment horizontal="center"/>
    </xf>
    <xf numFmtId="173" fontId="5" fillId="0" borderId="0" xfId="5" applyNumberFormat="1" applyFont="1" applyBorder="1" applyAlignment="1"/>
    <xf numFmtId="170" fontId="5" fillId="2" borderId="9" xfId="18" applyNumberFormat="1" applyFont="1" applyProtection="1">
      <protection locked="0"/>
    </xf>
    <xf numFmtId="2" fontId="5" fillId="2" borderId="9" xfId="18" applyNumberFormat="1" applyFont="1" applyProtection="1">
      <protection locked="0"/>
    </xf>
    <xf numFmtId="176" fontId="5" fillId="2" borderId="9" xfId="17" applyNumberFormat="1" applyFont="1" applyFill="1" applyBorder="1" applyProtection="1">
      <protection locked="0"/>
    </xf>
    <xf numFmtId="165" fontId="5" fillId="2" borderId="9" xfId="17" applyFont="1" applyFill="1" applyBorder="1" applyProtection="1">
      <protection locked="0"/>
    </xf>
    <xf numFmtId="170" fontId="5" fillId="10" borderId="9" xfId="7" applyNumberFormat="1" applyFont="1" applyFill="1" applyProtection="1">
      <protection locked="0"/>
    </xf>
    <xf numFmtId="168" fontId="5" fillId="2" borderId="9" xfId="17" applyNumberFormat="1" applyFont="1" applyFill="1" applyBorder="1" applyProtection="1">
      <protection locked="0"/>
    </xf>
    <xf numFmtId="0" fontId="5" fillId="0" borderId="0" xfId="583" applyFont="1"/>
    <xf numFmtId="0" fontId="5" fillId="0" borderId="0" xfId="583" applyFont="1" applyAlignment="1">
      <alignment horizontal="left"/>
    </xf>
    <xf numFmtId="0" fontId="5" fillId="0" borderId="0" xfId="147" applyFont="1"/>
    <xf numFmtId="0" fontId="5" fillId="0" borderId="0" xfId="147" applyFont="1" applyAlignment="1">
      <alignment horizontal="right"/>
    </xf>
    <xf numFmtId="168" fontId="5" fillId="15" borderId="0" xfId="17" applyNumberFormat="1" applyFont="1" applyFill="1" applyBorder="1" applyProtection="1">
      <protection locked="0"/>
    </xf>
    <xf numFmtId="168" fontId="5" fillId="10" borderId="9" xfId="1" applyNumberFormat="1" applyFont="1" applyFill="1" applyBorder="1" applyProtection="1"/>
    <xf numFmtId="0" fontId="5" fillId="5" borderId="18" xfId="8" applyFont="1" applyFill="1" applyBorder="1" applyAlignment="1">
      <alignment horizontal="left"/>
    </xf>
    <xf numFmtId="0" fontId="5" fillId="5" borderId="49" xfId="8" applyFont="1" applyFill="1" applyBorder="1" applyAlignment="1">
      <alignment horizontal="left"/>
    </xf>
    <xf numFmtId="0" fontId="5" fillId="10" borderId="18" xfId="8" applyFont="1" applyFill="1" applyBorder="1" applyAlignment="1">
      <alignment horizontal="left"/>
    </xf>
    <xf numFmtId="0" fontId="5" fillId="0" borderId="0" xfId="8" applyFont="1" applyAlignment="1">
      <alignment wrapText="1"/>
    </xf>
    <xf numFmtId="0" fontId="5" fillId="0" borderId="0" xfId="8" applyFont="1" applyAlignment="1">
      <alignment vertical="top" wrapText="1"/>
    </xf>
    <xf numFmtId="9" fontId="5" fillId="5" borderId="18" xfId="5" applyFont="1" applyFill="1" applyBorder="1" applyAlignment="1">
      <alignment horizontal="center"/>
    </xf>
    <xf numFmtId="0" fontId="5" fillId="0" borderId="0" xfId="8" applyFont="1" applyAlignment="1">
      <alignment horizontal="left" vertical="top" wrapText="1"/>
    </xf>
    <xf numFmtId="0" fontId="5" fillId="0" borderId="20" xfId="8" applyFont="1" applyBorder="1" applyAlignment="1">
      <alignment horizontal="left" vertical="top" wrapText="1"/>
    </xf>
    <xf numFmtId="0" fontId="5" fillId="2" borderId="9" xfId="142" applyFont="1" applyAlignment="1" applyProtection="1">
      <alignment horizontal="left" vertical="top" wrapText="1"/>
      <protection locked="0"/>
    </xf>
    <xf numFmtId="0" fontId="5" fillId="0" borderId="27" xfId="8" applyFont="1" applyBorder="1"/>
    <xf numFmtId="0" fontId="5" fillId="0" borderId="27" xfId="8" applyFont="1" applyBorder="1" applyAlignment="1">
      <alignment horizontal="left" vertical="top" wrapText="1"/>
    </xf>
    <xf numFmtId="0" fontId="5" fillId="0" borderId="28" xfId="8" applyFont="1" applyBorder="1" applyAlignment="1">
      <alignment horizontal="left" vertical="top" wrapText="1"/>
    </xf>
    <xf numFmtId="0" fontId="5" fillId="0" borderId="24" xfId="8" applyFont="1" applyBorder="1" applyAlignment="1">
      <alignment horizontal="left" vertical="top"/>
    </xf>
    <xf numFmtId="0" fontId="5" fillId="0" borderId="24" xfId="8" applyFont="1" applyBorder="1" applyAlignment="1">
      <alignment horizontal="left" vertical="top" wrapText="1"/>
    </xf>
    <xf numFmtId="0" fontId="5" fillId="0" borderId="25" xfId="8" applyFont="1" applyBorder="1" applyAlignment="1">
      <alignment horizontal="left" vertical="top" wrapText="1"/>
    </xf>
    <xf numFmtId="2" fontId="5" fillId="0" borderId="0" xfId="8" applyNumberFormat="1" applyFont="1"/>
    <xf numFmtId="0" fontId="5" fillId="0" borderId="0" xfId="8" applyFont="1" applyAlignment="1">
      <alignment vertical="top"/>
    </xf>
    <xf numFmtId="0" fontId="5" fillId="2" borderId="9" xfId="7" applyFont="1" applyAlignment="1" applyProtection="1">
      <alignment horizontal="left"/>
      <protection locked="0"/>
    </xf>
    <xf numFmtId="0" fontId="5" fillId="0" borderId="0" xfId="583" applyFont="1" applyAlignment="1">
      <alignment horizontal="right"/>
    </xf>
    <xf numFmtId="0" fontId="5" fillId="5" borderId="18" xfId="583" applyFont="1" applyFill="1" applyBorder="1" applyAlignment="1">
      <alignment horizontal="left"/>
    </xf>
    <xf numFmtId="0" fontId="5" fillId="5" borderId="49" xfId="583" applyFont="1" applyFill="1" applyBorder="1" applyAlignment="1">
      <alignment horizontal="left"/>
    </xf>
    <xf numFmtId="9" fontId="5" fillId="0" borderId="0" xfId="6" applyFont="1"/>
    <xf numFmtId="168" fontId="5" fillId="0" borderId="0" xfId="583" applyNumberFormat="1" applyFont="1"/>
    <xf numFmtId="0" fontId="5" fillId="0" borderId="0" xfId="583" applyFont="1" applyAlignment="1">
      <alignment horizontal="center" vertical="top" wrapText="1"/>
    </xf>
    <xf numFmtId="0" fontId="5" fillId="0" borderId="73" xfId="8" applyFont="1" applyBorder="1" applyAlignment="1">
      <alignment horizontal="left" vertical="top" wrapText="1"/>
    </xf>
    <xf numFmtId="1" fontId="5" fillId="0" borderId="0" xfId="804" applyNumberFormat="1" applyFont="1"/>
    <xf numFmtId="0" fontId="5" fillId="0" borderId="0" xfId="804" applyFont="1"/>
    <xf numFmtId="171" fontId="5" fillId="2" borderId="9" xfId="18" applyNumberFormat="1" applyFont="1" applyAlignment="1" applyProtection="1">
      <alignment wrapText="1"/>
      <protection locked="0"/>
    </xf>
    <xf numFmtId="0" fontId="5" fillId="10" borderId="0" xfId="804" applyFont="1" applyFill="1"/>
    <xf numFmtId="3" fontId="5" fillId="2" borderId="9" xfId="18" applyNumberFormat="1" applyFont="1" applyAlignment="1" applyProtection="1">
      <alignment wrapText="1"/>
      <protection locked="0"/>
    </xf>
    <xf numFmtId="0" fontId="4" fillId="0" borderId="1" xfId="8" applyFont="1" applyBorder="1" applyAlignment="1">
      <alignment horizontal="center"/>
    </xf>
    <xf numFmtId="180" fontId="31" fillId="0" borderId="13" xfId="1" applyNumberFormat="1" applyFont="1" applyFill="1" applyBorder="1" applyAlignment="1" applyProtection="1">
      <alignment horizontal="right"/>
    </xf>
    <xf numFmtId="0" fontId="20" fillId="0" borderId="0" xfId="2" applyNumberFormat="1" applyFont="1" applyFill="1" applyBorder="1" applyProtection="1"/>
    <xf numFmtId="168" fontId="90" fillId="10" borderId="0" xfId="9" applyNumberFormat="1" applyFont="1" applyFill="1" applyBorder="1"/>
    <xf numFmtId="168" fontId="28" fillId="10" borderId="0" xfId="9" applyNumberFormat="1" applyFont="1" applyFill="1" applyBorder="1"/>
    <xf numFmtId="3" fontId="30" fillId="3" borderId="78" xfId="8" applyNumberFormat="1" applyFont="1" applyFill="1" applyBorder="1" applyAlignment="1">
      <alignment horizontal="center" wrapText="1"/>
    </xf>
    <xf numFmtId="168" fontId="33" fillId="5" borderId="79" xfId="9" applyNumberFormat="1" applyFont="1" applyFill="1" applyBorder="1"/>
    <xf numFmtId="168" fontId="28" fillId="6" borderId="34" xfId="8" applyNumberFormat="1" applyFont="1" applyFill="1" applyBorder="1"/>
    <xf numFmtId="0" fontId="30" fillId="3" borderId="80" xfId="8" applyFont="1" applyFill="1" applyBorder="1" applyAlignment="1">
      <alignment horizontal="center" wrapText="1"/>
    </xf>
    <xf numFmtId="168" fontId="28" fillId="6" borderId="45" xfId="8" applyNumberFormat="1" applyFont="1" applyFill="1" applyBorder="1"/>
    <xf numFmtId="168" fontId="31" fillId="2" borderId="29" xfId="7" applyNumberFormat="1" applyFont="1" applyBorder="1" applyProtection="1">
      <protection locked="0"/>
    </xf>
    <xf numFmtId="0" fontId="5" fillId="2" borderId="29" xfId="7" applyFont="1" applyBorder="1" applyAlignment="1" applyProtection="1">
      <alignment horizontal="left"/>
      <protection locked="0"/>
    </xf>
    <xf numFmtId="0" fontId="28" fillId="11" borderId="0" xfId="8" applyFont="1" applyFill="1" applyBorder="1" applyAlignment="1">
      <alignment horizontal="center" wrapText="1"/>
    </xf>
    <xf numFmtId="168" fontId="28" fillId="11" borderId="0" xfId="8" applyNumberFormat="1" applyFont="1" applyFill="1" applyBorder="1"/>
    <xf numFmtId="168" fontId="90" fillId="15" borderId="0" xfId="7" applyNumberFormat="1" applyFont="1" applyFill="1" applyBorder="1" applyProtection="1">
      <protection locked="0"/>
    </xf>
    <xf numFmtId="0" fontId="90" fillId="15" borderId="0" xfId="7" applyFont="1" applyFill="1" applyBorder="1" applyAlignment="1" applyProtection="1">
      <alignment horizontal="left"/>
      <protection locked="0"/>
    </xf>
    <xf numFmtId="0" fontId="31" fillId="0" borderId="10" xfId="9" applyNumberFormat="1" applyFont="1" applyFill="1" applyBorder="1" applyAlignment="1" applyProtection="1">
      <alignment horizontal="right"/>
    </xf>
    <xf numFmtId="0" fontId="33" fillId="0" borderId="10" xfId="9" applyNumberFormat="1" applyFont="1" applyFill="1" applyBorder="1" applyAlignment="1" applyProtection="1">
      <alignment horizontal="right"/>
    </xf>
    <xf numFmtId="0" fontId="22" fillId="0" borderId="0" xfId="0" applyFont="1" applyBorder="1"/>
    <xf numFmtId="3" fontId="22" fillId="0" borderId="1" xfId="0" applyNumberFormat="1" applyFont="1" applyBorder="1"/>
    <xf numFmtId="1" fontId="0" fillId="0" borderId="0" xfId="0" applyNumberFormat="1" applyBorder="1"/>
    <xf numFmtId="3" fontId="0" fillId="0" borderId="0" xfId="0" applyNumberFormat="1" applyBorder="1"/>
    <xf numFmtId="10" fontId="0" fillId="0" borderId="1" xfId="0" applyNumberFormat="1" applyBorder="1"/>
    <xf numFmtId="2" fontId="0" fillId="0" borderId="1" xfId="0" applyNumberFormat="1" applyBorder="1"/>
    <xf numFmtId="0" fontId="22" fillId="0" borderId="32" xfId="0" applyFont="1" applyFill="1" applyBorder="1"/>
    <xf numFmtId="9" fontId="33" fillId="20" borderId="0" xfId="8" applyNumberFormat="1" applyFont="1" applyFill="1" applyProtection="1">
      <protection locked="0"/>
    </xf>
    <xf numFmtId="3" fontId="0" fillId="4" borderId="1" xfId="0" applyNumberFormat="1" applyFill="1" applyBorder="1" applyProtection="1">
      <protection locked="0"/>
    </xf>
    <xf numFmtId="168" fontId="28" fillId="6" borderId="0" xfId="8" applyNumberFormat="1" applyFont="1" applyFill="1" applyBorder="1"/>
    <xf numFmtId="0" fontId="31" fillId="10" borderId="18" xfId="8" applyFont="1" applyFill="1" applyBorder="1" applyAlignment="1">
      <alignment horizontal="left"/>
    </xf>
    <xf numFmtId="0" fontId="1" fillId="5" borderId="49" xfId="8" applyFont="1" applyFill="1" applyBorder="1" applyAlignment="1">
      <alignment horizontal="left"/>
    </xf>
    <xf numFmtId="1" fontId="0" fillId="0" borderId="1" xfId="0" applyNumberFormat="1" applyBorder="1" applyAlignment="1">
      <alignment horizontal="right"/>
    </xf>
    <xf numFmtId="168" fontId="18" fillId="0" borderId="0" xfId="8" applyNumberFormat="1"/>
    <xf numFmtId="0" fontId="31" fillId="15" borderId="0" xfId="7" applyFont="1" applyFill="1" applyBorder="1" applyAlignment="1" applyProtection="1">
      <alignment horizontal="left"/>
      <protection locked="0"/>
    </xf>
    <xf numFmtId="0" fontId="0" fillId="2" borderId="1" xfId="7" applyFont="1" applyBorder="1" applyAlignment="1" applyProtection="1">
      <alignment horizontal="center"/>
      <protection locked="0"/>
    </xf>
    <xf numFmtId="9" fontId="0" fillId="10" borderId="1" xfId="7" applyNumberFormat="1" applyFont="1" applyFill="1" applyBorder="1" applyAlignment="1" applyProtection="1">
      <alignment horizontal="center"/>
    </xf>
    <xf numFmtId="0" fontId="5" fillId="2" borderId="1" xfId="7" applyFont="1" applyBorder="1" applyAlignment="1" applyProtection="1">
      <alignment horizontal="center"/>
      <protection locked="0"/>
    </xf>
    <xf numFmtId="9" fontId="5" fillId="2" borderId="1" xfId="7" applyNumberFormat="1" applyFont="1" applyBorder="1" applyAlignment="1" applyProtection="1">
      <alignment horizontal="center"/>
      <protection locked="0"/>
    </xf>
    <xf numFmtId="0" fontId="12" fillId="0" borderId="1" xfId="86" applyBorder="1" applyAlignment="1"/>
    <xf numFmtId="0" fontId="5" fillId="4" borderId="1" xfId="8" applyFont="1" applyFill="1" applyBorder="1" applyAlignment="1" applyProtection="1">
      <alignment horizontal="center"/>
      <protection locked="0"/>
    </xf>
    <xf numFmtId="0" fontId="5" fillId="0" borderId="61" xfId="8" applyFont="1" applyBorder="1" applyAlignment="1">
      <alignment horizontal="left" vertical="top"/>
    </xf>
    <xf numFmtId="0" fontId="5" fillId="0" borderId="0" xfId="8" applyFont="1" applyAlignment="1">
      <alignment horizontal="left" vertical="top"/>
    </xf>
    <xf numFmtId="0" fontId="5" fillId="0" borderId="60" xfId="8" applyFont="1" applyBorder="1" applyAlignment="1">
      <alignment horizontal="left" vertical="top"/>
    </xf>
    <xf numFmtId="170" fontId="5" fillId="2" borderId="1" xfId="7" applyNumberFormat="1" applyFont="1" applyBorder="1" applyAlignment="1" applyProtection="1">
      <alignment horizontal="center" vertical="top" wrapText="1"/>
      <protection locked="0"/>
    </xf>
    <xf numFmtId="0" fontId="5" fillId="2" borderId="1" xfId="7" applyNumberFormat="1" applyFont="1" applyBorder="1" applyAlignment="1" applyProtection="1">
      <alignment horizontal="center"/>
      <protection locked="0"/>
    </xf>
    <xf numFmtId="49" fontId="5" fillId="2" borderId="1" xfId="7" applyNumberFormat="1" applyFont="1" applyBorder="1" applyAlignment="1" applyProtection="1">
      <alignment horizontal="center"/>
      <protection locked="0"/>
    </xf>
    <xf numFmtId="14" fontId="5" fillId="2" borderId="1" xfId="7" applyNumberFormat="1" applyFont="1" applyBorder="1" applyAlignment="1" applyProtection="1">
      <alignment horizontal="center"/>
      <protection locked="0"/>
    </xf>
    <xf numFmtId="0" fontId="2" fillId="2" borderId="76" xfId="7" applyNumberFormat="1" applyFont="1" applyBorder="1" applyAlignment="1" applyProtection="1">
      <alignment horizontal="center"/>
      <protection locked="0"/>
    </xf>
    <xf numFmtId="0" fontId="3" fillId="2" borderId="38" xfId="7" applyNumberFormat="1" applyFont="1" applyBorder="1" applyAlignment="1" applyProtection="1">
      <alignment horizontal="center"/>
      <protection locked="0"/>
    </xf>
    <xf numFmtId="0" fontId="3" fillId="2" borderId="77" xfId="7" applyNumberFormat="1" applyFont="1" applyBorder="1" applyAlignment="1" applyProtection="1">
      <alignment horizontal="center"/>
      <protection locked="0"/>
    </xf>
    <xf numFmtId="0" fontId="5" fillId="0" borderId="1" xfId="8" applyFont="1" applyBorder="1" applyAlignment="1">
      <alignment horizontal="center"/>
    </xf>
    <xf numFmtId="173" fontId="5" fillId="0" borderId="1" xfId="5" applyNumberFormat="1" applyFont="1" applyBorder="1" applyAlignment="1">
      <alignment horizontal="center"/>
    </xf>
    <xf numFmtId="14" fontId="5" fillId="4" borderId="1" xfId="8" applyNumberFormat="1" applyFont="1" applyFill="1" applyBorder="1" applyAlignment="1" applyProtection="1">
      <alignment horizontal="center"/>
      <protection locked="0"/>
    </xf>
    <xf numFmtId="0" fontId="5" fillId="4" borderId="76" xfId="8" applyFont="1" applyFill="1" applyBorder="1" applyAlignment="1" applyProtection="1">
      <alignment horizontal="center"/>
      <protection locked="0"/>
    </xf>
    <xf numFmtId="0" fontId="5" fillId="4" borderId="38" xfId="8" applyFont="1" applyFill="1" applyBorder="1" applyAlignment="1" applyProtection="1">
      <alignment horizontal="center"/>
      <protection locked="0"/>
    </xf>
    <xf numFmtId="0" fontId="5" fillId="4" borderId="77" xfId="8" applyFont="1" applyFill="1" applyBorder="1" applyAlignment="1" applyProtection="1">
      <alignment horizontal="center"/>
      <protection locked="0"/>
    </xf>
    <xf numFmtId="3" fontId="5" fillId="0" borderId="1" xfId="8" applyNumberFormat="1" applyFont="1" applyBorder="1" applyAlignment="1">
      <alignment horizontal="center"/>
    </xf>
    <xf numFmtId="9" fontId="0" fillId="13" borderId="1" xfId="7" applyNumberFormat="1" applyFont="1" applyFill="1" applyBorder="1" applyAlignment="1" applyProtection="1">
      <alignment horizontal="center"/>
      <protection locked="0"/>
    </xf>
    <xf numFmtId="0" fontId="30" fillId="19" borderId="0" xfId="61" applyFont="1" applyFill="1" applyAlignment="1">
      <alignment horizontal="left" wrapText="1"/>
    </xf>
    <xf numFmtId="168" fontId="31" fillId="7" borderId="3" xfId="10" applyNumberFormat="1" applyFont="1" applyFill="1" applyBorder="1" applyAlignment="1" applyProtection="1">
      <alignment horizontal="center" vertical="center"/>
    </xf>
    <xf numFmtId="168" fontId="31" fillId="7" borderId="67" xfId="10" applyNumberFormat="1" applyFont="1" applyFill="1" applyBorder="1" applyAlignment="1" applyProtection="1">
      <alignment horizontal="center" vertical="center"/>
    </xf>
    <xf numFmtId="168" fontId="31" fillId="7" borderId="2" xfId="10" applyNumberFormat="1" applyFont="1" applyFill="1" applyBorder="1" applyAlignment="1" applyProtection="1">
      <alignment horizontal="center" vertical="center"/>
    </xf>
    <xf numFmtId="168" fontId="31" fillId="7" borderId="4" xfId="10" applyNumberFormat="1" applyFont="1" applyFill="1" applyBorder="1" applyAlignment="1" applyProtection="1">
      <alignment horizontal="center" vertical="center"/>
    </xf>
    <xf numFmtId="168" fontId="31" fillId="7" borderId="0" xfId="10" applyNumberFormat="1" applyFont="1" applyFill="1" applyBorder="1" applyAlignment="1" applyProtection="1">
      <alignment horizontal="center" vertical="center"/>
    </xf>
    <xf numFmtId="168" fontId="31" fillId="7" borderId="5" xfId="10" applyNumberFormat="1" applyFont="1" applyFill="1" applyBorder="1" applyAlignment="1" applyProtection="1">
      <alignment horizontal="center" vertical="center"/>
    </xf>
    <xf numFmtId="168" fontId="31" fillId="7" borderId="7" xfId="10" applyNumberFormat="1" applyFont="1" applyFill="1" applyBorder="1" applyAlignment="1" applyProtection="1">
      <alignment horizontal="center" vertical="center"/>
    </xf>
    <xf numFmtId="168" fontId="31" fillId="7" borderId="6" xfId="10" applyNumberFormat="1" applyFont="1" applyFill="1" applyBorder="1" applyAlignment="1" applyProtection="1">
      <alignment horizontal="center" vertical="center"/>
    </xf>
    <xf numFmtId="168" fontId="31" fillId="7" borderId="8" xfId="10" applyNumberFormat="1" applyFont="1" applyFill="1" applyBorder="1" applyAlignment="1" applyProtection="1">
      <alignment horizontal="center" vertical="center"/>
    </xf>
    <xf numFmtId="168" fontId="61" fillId="0" borderId="46" xfId="147" applyNumberFormat="1" applyFont="1" applyBorder="1" applyAlignment="1">
      <alignment vertical="top" wrapText="1"/>
    </xf>
    <xf numFmtId="168" fontId="61" fillId="0" borderId="35" xfId="147" applyNumberFormat="1" applyFont="1" applyBorder="1" applyAlignment="1">
      <alignment vertical="top" wrapText="1"/>
    </xf>
    <xf numFmtId="168" fontId="61" fillId="0" borderId="36" xfId="147" applyNumberFormat="1" applyFont="1" applyBorder="1" applyAlignment="1">
      <alignment vertical="top" wrapText="1"/>
    </xf>
    <xf numFmtId="168" fontId="61" fillId="0" borderId="47" xfId="147" applyNumberFormat="1" applyFont="1" applyBorder="1" applyAlignment="1">
      <alignment vertical="top" wrapText="1"/>
    </xf>
    <xf numFmtId="168" fontId="61" fillId="0" borderId="0" xfId="147" applyNumberFormat="1" applyFont="1" applyAlignment="1">
      <alignment vertical="top" wrapText="1"/>
    </xf>
    <xf numFmtId="168" fontId="61" fillId="0" borderId="37" xfId="147" applyNumberFormat="1" applyFont="1" applyBorder="1" applyAlignment="1">
      <alignment vertical="top" wrapText="1"/>
    </xf>
    <xf numFmtId="168" fontId="61" fillId="0" borderId="48" xfId="147" applyNumberFormat="1" applyFont="1" applyBorder="1" applyAlignment="1">
      <alignment vertical="top" wrapText="1"/>
    </xf>
    <xf numFmtId="168" fontId="61" fillId="0" borderId="40" xfId="147" applyNumberFormat="1" applyFont="1" applyBorder="1" applyAlignment="1">
      <alignment vertical="top" wrapText="1"/>
    </xf>
    <xf numFmtId="168" fontId="61" fillId="0" borderId="41" xfId="147" applyNumberFormat="1" applyFont="1" applyBorder="1" applyAlignment="1">
      <alignment vertical="top" wrapText="1"/>
    </xf>
    <xf numFmtId="0" fontId="67" fillId="6" borderId="34" xfId="147" applyFont="1" applyFill="1" applyBorder="1" applyAlignment="1">
      <alignment horizontal="left"/>
    </xf>
    <xf numFmtId="0" fontId="67" fillId="6" borderId="45" xfId="147" applyFont="1" applyFill="1" applyBorder="1" applyAlignment="1">
      <alignment horizontal="left"/>
    </xf>
    <xf numFmtId="0" fontId="66" fillId="6" borderId="34" xfId="147" applyFont="1" applyFill="1" applyBorder="1" applyAlignment="1">
      <alignment horizontal="left"/>
    </xf>
    <xf numFmtId="0" fontId="66" fillId="6" borderId="45" xfId="147" applyFont="1" applyFill="1" applyBorder="1" applyAlignment="1">
      <alignment horizontal="left"/>
    </xf>
    <xf numFmtId="0" fontId="69" fillId="6" borderId="34" xfId="147" applyFont="1" applyFill="1" applyBorder="1" applyAlignment="1">
      <alignment horizontal="left"/>
    </xf>
    <xf numFmtId="0" fontId="69" fillId="6" borderId="45" xfId="147" applyFont="1" applyFill="1" applyBorder="1" applyAlignment="1">
      <alignment horizontal="left"/>
    </xf>
    <xf numFmtId="0" fontId="67" fillId="6" borderId="34" xfId="147" applyFont="1" applyFill="1" applyBorder="1" applyAlignment="1">
      <alignment horizontal="left" vertical="top"/>
    </xf>
    <xf numFmtId="0" fontId="67" fillId="6" borderId="45" xfId="147" applyFont="1" applyFill="1" applyBorder="1" applyAlignment="1">
      <alignment horizontal="left" vertical="top"/>
    </xf>
    <xf numFmtId="1" fontId="5" fillId="0" borderId="26" xfId="8" applyNumberFormat="1" applyFont="1" applyBorder="1" applyAlignment="1">
      <alignment horizontal="left" vertical="top" wrapText="1"/>
    </xf>
    <xf numFmtId="1" fontId="5" fillId="0" borderId="27" xfId="8" applyNumberFormat="1" applyFont="1" applyBorder="1" applyAlignment="1">
      <alignment horizontal="left" vertical="top" wrapText="1"/>
    </xf>
    <xf numFmtId="0" fontId="30" fillId="0" borderId="58" xfId="8" applyFont="1" applyBorder="1" applyAlignment="1">
      <alignment horizontal="center" vertical="center" wrapText="1"/>
    </xf>
    <xf numFmtId="0" fontId="30" fillId="0" borderId="59" xfId="8" applyFont="1" applyBorder="1" applyAlignment="1">
      <alignment horizontal="center" vertical="center" wrapText="1"/>
    </xf>
    <xf numFmtId="1" fontId="5" fillId="4" borderId="26" xfId="8" applyNumberFormat="1" applyFont="1" applyFill="1" applyBorder="1" applyAlignment="1" applyProtection="1">
      <alignment horizontal="left" vertical="top" wrapText="1"/>
      <protection locked="0"/>
    </xf>
    <xf numFmtId="0" fontId="5" fillId="4" borderId="27" xfId="8" applyFont="1" applyFill="1" applyBorder="1" applyAlignment="1" applyProtection="1">
      <alignment horizontal="left" vertical="top" wrapText="1"/>
      <protection locked="0"/>
    </xf>
    <xf numFmtId="0" fontId="5" fillId="4" borderId="28" xfId="8" applyFont="1" applyFill="1" applyBorder="1" applyAlignment="1" applyProtection="1">
      <alignment horizontal="left" vertical="top" wrapText="1"/>
      <protection locked="0"/>
    </xf>
    <xf numFmtId="0" fontId="5" fillId="4" borderId="26" xfId="8" applyFont="1" applyFill="1" applyBorder="1" applyAlignment="1" applyProtection="1">
      <alignment horizontal="center"/>
      <protection locked="0"/>
    </xf>
    <xf numFmtId="0" fontId="5" fillId="4" borderId="27" xfId="8" applyFont="1" applyFill="1" applyBorder="1" applyAlignment="1" applyProtection="1">
      <alignment horizontal="center"/>
      <protection locked="0"/>
    </xf>
    <xf numFmtId="0" fontId="5" fillId="4" borderId="28" xfId="8" applyFont="1" applyFill="1" applyBorder="1" applyAlignment="1" applyProtection="1">
      <alignment horizontal="center"/>
      <protection locked="0"/>
    </xf>
    <xf numFmtId="0" fontId="5" fillId="10" borderId="46" xfId="8" applyFont="1" applyFill="1" applyBorder="1" applyAlignment="1">
      <alignment horizontal="left" vertical="top" wrapText="1"/>
    </xf>
    <xf numFmtId="0" fontId="5" fillId="10" borderId="35" xfId="8" applyFont="1" applyFill="1" applyBorder="1" applyAlignment="1">
      <alignment horizontal="left" vertical="top" wrapText="1"/>
    </xf>
    <xf numFmtId="0" fontId="5" fillId="10" borderId="36" xfId="8" applyFont="1" applyFill="1" applyBorder="1" applyAlignment="1">
      <alignment horizontal="left" vertical="top" wrapText="1"/>
    </xf>
    <xf numFmtId="0" fontId="5" fillId="10" borderId="48" xfId="8" applyFont="1" applyFill="1" applyBorder="1" applyAlignment="1">
      <alignment horizontal="left" vertical="top" wrapText="1"/>
    </xf>
    <xf numFmtId="0" fontId="5" fillId="10" borderId="40" xfId="8" applyFont="1" applyFill="1" applyBorder="1" applyAlignment="1">
      <alignment horizontal="left" vertical="top" wrapText="1"/>
    </xf>
    <xf numFmtId="0" fontId="5" fillId="10" borderId="41" xfId="8" applyFont="1" applyFill="1" applyBorder="1" applyAlignment="1">
      <alignment horizontal="left" vertical="top" wrapText="1"/>
    </xf>
    <xf numFmtId="0" fontId="30" fillId="0" borderId="26" xfId="8" applyFont="1" applyBorder="1" applyAlignment="1">
      <alignment horizontal="left" vertical="top" wrapText="1"/>
    </xf>
    <xf numFmtId="0" fontId="30" fillId="0" borderId="27" xfId="8" applyFont="1" applyBorder="1" applyAlignment="1">
      <alignment horizontal="left" vertical="top" wrapText="1"/>
    </xf>
    <xf numFmtId="0" fontId="30" fillId="0" borderId="3" xfId="8" applyFont="1" applyBorder="1" applyAlignment="1">
      <alignment horizontal="center" vertical="center" wrapText="1"/>
    </xf>
    <xf numFmtId="0" fontId="30" fillId="0" borderId="2" xfId="8" applyFont="1" applyBorder="1" applyAlignment="1">
      <alignment horizontal="center" vertical="center" wrapText="1"/>
    </xf>
    <xf numFmtId="0" fontId="30" fillId="0" borderId="4" xfId="8" applyFont="1" applyBorder="1" applyAlignment="1">
      <alignment horizontal="center" vertical="center" wrapText="1"/>
    </xf>
    <xf numFmtId="0" fontId="30" fillId="0" borderId="5" xfId="8" applyFont="1" applyBorder="1" applyAlignment="1">
      <alignment horizontal="center" vertical="center" wrapText="1"/>
    </xf>
    <xf numFmtId="0" fontId="30" fillId="0" borderId="7" xfId="8" applyFont="1" applyBorder="1" applyAlignment="1">
      <alignment horizontal="center" vertical="center" wrapText="1"/>
    </xf>
    <xf numFmtId="0" fontId="30" fillId="0" borderId="8" xfId="8" applyFont="1" applyBorder="1" applyAlignment="1">
      <alignment horizontal="center" vertical="center" wrapText="1"/>
    </xf>
    <xf numFmtId="0" fontId="5" fillId="0" borderId="3" xfId="8" applyFont="1" applyBorder="1" applyAlignment="1">
      <alignment horizontal="center" vertical="top" wrapText="1"/>
    </xf>
    <xf numFmtId="0" fontId="5" fillId="0" borderId="67" xfId="8" applyFont="1" applyBorder="1" applyAlignment="1">
      <alignment horizontal="center" vertical="top" wrapText="1"/>
    </xf>
    <xf numFmtId="0" fontId="5" fillId="0" borderId="2" xfId="8" applyFont="1" applyBorder="1" applyAlignment="1">
      <alignment horizontal="center" vertical="top" wrapText="1"/>
    </xf>
    <xf numFmtId="0" fontId="5" fillId="0" borderId="4" xfId="8" applyFont="1" applyBorder="1" applyAlignment="1">
      <alignment horizontal="center" vertical="top" wrapText="1"/>
    </xf>
    <xf numFmtId="0" fontId="5" fillId="0" borderId="0" xfId="8" applyFont="1" applyAlignment="1">
      <alignment horizontal="center" vertical="top" wrapText="1"/>
    </xf>
    <xf numFmtId="0" fontId="5" fillId="0" borderId="5" xfId="8" applyFont="1" applyBorder="1" applyAlignment="1">
      <alignment horizontal="center" vertical="top" wrapText="1"/>
    </xf>
    <xf numFmtId="0" fontId="5" fillId="0" borderId="7" xfId="8" applyFont="1" applyBorder="1" applyAlignment="1">
      <alignment horizontal="center" vertical="top" wrapText="1"/>
    </xf>
    <xf numFmtId="0" fontId="5" fillId="0" borderId="6" xfId="8" applyFont="1" applyBorder="1" applyAlignment="1">
      <alignment horizontal="center" vertical="top" wrapText="1"/>
    </xf>
    <xf numFmtId="0" fontId="5" fillId="0" borderId="8" xfId="8" applyFont="1" applyBorder="1" applyAlignment="1">
      <alignment horizontal="center" vertical="top" wrapText="1"/>
    </xf>
    <xf numFmtId="0" fontId="8" fillId="0" borderId="0" xfId="628" applyAlignment="1"/>
    <xf numFmtId="0" fontId="18" fillId="0" borderId="0" xfId="8" applyAlignment="1"/>
    <xf numFmtId="0" fontId="30" fillId="0" borderId="0" xfId="8" applyFont="1" applyAlignment="1">
      <alignment horizontal="center" vertical="center" wrapText="1"/>
    </xf>
    <xf numFmtId="0" fontId="5" fillId="0" borderId="46" xfId="583" applyFont="1" applyBorder="1" applyAlignment="1">
      <alignment horizontal="center" vertical="top" wrapText="1"/>
    </xf>
    <xf numFmtId="0" fontId="5" fillId="0" borderId="35" xfId="583" applyFont="1" applyBorder="1" applyAlignment="1">
      <alignment horizontal="center" vertical="top" wrapText="1"/>
    </xf>
    <xf numFmtId="0" fontId="5" fillId="0" borderId="36" xfId="583" applyFont="1" applyBorder="1" applyAlignment="1">
      <alignment horizontal="center" vertical="top" wrapText="1"/>
    </xf>
    <xf numFmtId="0" fontId="5" fillId="0" borderId="47" xfId="583" applyFont="1" applyBorder="1" applyAlignment="1">
      <alignment horizontal="center" vertical="top" wrapText="1"/>
    </xf>
    <xf numFmtId="0" fontId="5" fillId="0" borderId="0" xfId="583" applyFont="1" applyAlignment="1">
      <alignment horizontal="center" vertical="top" wrapText="1"/>
    </xf>
    <xf numFmtId="0" fontId="5" fillId="0" borderId="37" xfId="583" applyFont="1" applyBorder="1" applyAlignment="1">
      <alignment horizontal="center" vertical="top" wrapText="1"/>
    </xf>
    <xf numFmtId="0" fontId="5" fillId="0" borderId="48" xfId="583" applyFont="1" applyBorder="1" applyAlignment="1">
      <alignment horizontal="center" vertical="top" wrapText="1"/>
    </xf>
    <xf numFmtId="0" fontId="5" fillId="0" borderId="40" xfId="583" applyFont="1" applyBorder="1" applyAlignment="1">
      <alignment horizontal="center" vertical="top" wrapText="1"/>
    </xf>
    <xf numFmtId="0" fontId="5" fillId="0" borderId="41" xfId="583" applyFont="1" applyBorder="1" applyAlignment="1">
      <alignment horizontal="center" vertical="top" wrapText="1"/>
    </xf>
    <xf numFmtId="0" fontId="30" fillId="0" borderId="58" xfId="583" applyFont="1" applyBorder="1" applyAlignment="1">
      <alignment horizontal="left" vertical="top" wrapText="1"/>
    </xf>
    <xf numFmtId="0" fontId="30" fillId="0" borderId="72" xfId="583" applyFont="1" applyBorder="1" applyAlignment="1">
      <alignment horizontal="left" vertical="top" wrapText="1"/>
    </xf>
    <xf numFmtId="0" fontId="30" fillId="0" borderId="59" xfId="583" applyFont="1" applyBorder="1" applyAlignment="1">
      <alignment horizontal="left" vertical="top" wrapText="1"/>
    </xf>
    <xf numFmtId="0" fontId="5" fillId="0" borderId="0" xfId="804" applyFont="1" applyAlignment="1">
      <alignment horizontal="left" wrapText="1"/>
    </xf>
    <xf numFmtId="0" fontId="0" fillId="4" borderId="62" xfId="18" applyFont="1" applyFill="1" applyBorder="1" applyAlignment="1" applyProtection="1">
      <alignment horizontal="left"/>
      <protection locked="0"/>
    </xf>
    <xf numFmtId="0" fontId="0" fillId="4" borderId="63" xfId="18" applyFont="1" applyFill="1" applyBorder="1" applyAlignment="1" applyProtection="1">
      <alignment horizontal="left"/>
      <protection locked="0"/>
    </xf>
    <xf numFmtId="0" fontId="0" fillId="4" borderId="29" xfId="18" applyFont="1" applyFill="1" applyBorder="1" applyAlignment="1" applyProtection="1">
      <alignment horizontal="left"/>
      <protection locked="0"/>
    </xf>
    <xf numFmtId="0" fontId="0" fillId="4" borderId="62" xfId="18" applyFont="1" applyFill="1" applyBorder="1" applyAlignment="1" applyProtection="1">
      <alignment horizontal="center"/>
      <protection locked="0"/>
    </xf>
    <xf numFmtId="0" fontId="0" fillId="4" borderId="63" xfId="18" applyFont="1" applyFill="1" applyBorder="1" applyAlignment="1" applyProtection="1">
      <alignment horizontal="center"/>
      <protection locked="0"/>
    </xf>
    <xf numFmtId="0" fontId="0" fillId="4" borderId="29" xfId="18" applyFont="1" applyFill="1" applyBorder="1" applyAlignment="1" applyProtection="1">
      <alignment horizontal="center"/>
      <protection locked="0"/>
    </xf>
    <xf numFmtId="1" fontId="22" fillId="0" borderId="0" xfId="4" applyNumberFormat="1" applyAlignment="1">
      <alignment horizontal="left"/>
    </xf>
    <xf numFmtId="0" fontId="22" fillId="0" borderId="0" xfId="4" applyAlignment="1">
      <alignment horizontal="left"/>
    </xf>
    <xf numFmtId="168" fontId="21" fillId="12" borderId="39" xfId="4" applyNumberFormat="1" applyFont="1" applyFill="1" applyBorder="1" applyAlignment="1">
      <alignment horizontal="right"/>
    </xf>
    <xf numFmtId="168" fontId="21" fillId="12" borderId="44" xfId="4" applyNumberFormat="1" applyFont="1" applyFill="1" applyBorder="1" applyAlignment="1">
      <alignment horizontal="right"/>
    </xf>
    <xf numFmtId="0" fontId="22" fillId="0" borderId="37" xfId="4" applyBorder="1" applyAlignment="1">
      <alignment horizontal="left"/>
    </xf>
    <xf numFmtId="0" fontId="21" fillId="12" borderId="6" xfId="4" applyFont="1" applyFill="1" applyBorder="1" applyAlignment="1">
      <alignment horizontal="right" wrapText="1"/>
    </xf>
    <xf numFmtId="0" fontId="22" fillId="0" borderId="42" xfId="4" applyBorder="1" applyAlignment="1">
      <alignment horizontal="right"/>
    </xf>
    <xf numFmtId="168" fontId="22" fillId="0" borderId="38" xfId="4" applyNumberFormat="1" applyBorder="1" applyAlignment="1">
      <alignment horizontal="right"/>
    </xf>
    <xf numFmtId="168" fontId="22" fillId="0" borderId="43" xfId="4" applyNumberFormat="1" applyBorder="1" applyAlignment="1">
      <alignment horizontal="right"/>
    </xf>
  </cellXfs>
  <cellStyles count="989">
    <cellStyle name="Comma 2" xfId="9" xr:uid="{00000000-0005-0000-0000-000000000000}"/>
    <cellStyle name="Comma 2 10" xfId="134" xr:uid="{00000000-0005-0000-0000-000001000000}"/>
    <cellStyle name="Comma 2 10 2" xfId="236" xr:uid="{00000000-0005-0000-0000-000002000000}"/>
    <cellStyle name="Comma 2 10 3" xfId="388" xr:uid="{00000000-0005-0000-0000-000003000000}"/>
    <cellStyle name="Comma 2 10 4" xfId="599" xr:uid="{00000000-0005-0000-0000-000004000000}"/>
    <cellStyle name="Comma 2 10 5" xfId="696" xr:uid="{00000000-0005-0000-0000-000005000000}"/>
    <cellStyle name="Comma 2 10 6" xfId="881" xr:uid="{00000000-0005-0000-0000-000006000000}"/>
    <cellStyle name="Comma 2 11" xfId="189" xr:uid="{00000000-0005-0000-0000-000007000000}"/>
    <cellStyle name="Comma 2 12" xfId="345" xr:uid="{00000000-0005-0000-0000-000008000000}"/>
    <cellStyle name="Comma 2 13" xfId="497" xr:uid="{00000000-0005-0000-0000-000009000000}"/>
    <cellStyle name="Comma 2 14" xfId="653" xr:uid="{00000000-0005-0000-0000-00000A000000}"/>
    <cellStyle name="Comma 2 15" xfId="805" xr:uid="{00000000-0005-0000-0000-00000B000000}"/>
    <cellStyle name="Comma 2 2" xfId="20" xr:uid="{00000000-0005-0000-0000-00000C000000}"/>
    <cellStyle name="Comma 2 2 10" xfId="365" xr:uid="{00000000-0005-0000-0000-00000D000000}"/>
    <cellStyle name="Comma 2 2 11" xfId="502" xr:uid="{00000000-0005-0000-0000-00000E000000}"/>
    <cellStyle name="Comma 2 2 12" xfId="673" xr:uid="{00000000-0005-0000-0000-00000F000000}"/>
    <cellStyle name="Comma 2 2 13" xfId="816" xr:uid="{00000000-0005-0000-0000-000010000000}"/>
    <cellStyle name="Comma 2 2 2" xfId="96" xr:uid="{00000000-0005-0000-0000-000011000000}"/>
    <cellStyle name="Comma 2 2 2 2" xfId="135" xr:uid="{00000000-0005-0000-0000-000012000000}"/>
    <cellStyle name="Comma 2 2 2 2 2" xfId="309" xr:uid="{00000000-0005-0000-0000-000013000000}"/>
    <cellStyle name="Comma 2 2 2 2 3" xfId="461" xr:uid="{00000000-0005-0000-0000-000014000000}"/>
    <cellStyle name="Comma 2 2 2 2 4" xfId="643" xr:uid="{00000000-0005-0000-0000-000015000000}"/>
    <cellStyle name="Comma 2 2 2 2 5" xfId="769" xr:uid="{00000000-0005-0000-0000-000016000000}"/>
    <cellStyle name="Comma 2 2 2 2 6" xfId="954" xr:uid="{00000000-0005-0000-0000-000017000000}"/>
    <cellStyle name="Comma 2 2 2 3" xfId="227" xr:uid="{00000000-0005-0000-0000-000018000000}"/>
    <cellStyle name="Comma 2 2 2 4" xfId="379" xr:uid="{00000000-0005-0000-0000-000019000000}"/>
    <cellStyle name="Comma 2 2 2 5" xfId="559" xr:uid="{00000000-0005-0000-0000-00001A000000}"/>
    <cellStyle name="Comma 2 2 2 6" xfId="687" xr:uid="{00000000-0005-0000-0000-00001B000000}"/>
    <cellStyle name="Comma 2 2 2 7" xfId="856" xr:uid="{00000000-0005-0000-0000-00001C000000}"/>
    <cellStyle name="Comma 2 2 3" xfId="75" xr:uid="{00000000-0005-0000-0000-00001D000000}"/>
    <cellStyle name="Comma 2 2 3 2" xfId="289" xr:uid="{00000000-0005-0000-0000-00001E000000}"/>
    <cellStyle name="Comma 2 2 3 2 2" xfId="934" xr:uid="{00000000-0005-0000-0000-00001F000000}"/>
    <cellStyle name="Comma 2 2 3 3" xfId="441" xr:uid="{00000000-0005-0000-0000-000020000000}"/>
    <cellStyle name="Comma 2 2 3 4" xfId="539" xr:uid="{00000000-0005-0000-0000-000021000000}"/>
    <cellStyle name="Comma 2 2 3 5" xfId="749" xr:uid="{00000000-0005-0000-0000-000022000000}"/>
    <cellStyle name="Comma 2 2 3 6" xfId="836" xr:uid="{00000000-0005-0000-0000-000023000000}"/>
    <cellStyle name="Comma 2 2 4" xfId="111" xr:uid="{00000000-0005-0000-0000-000024000000}"/>
    <cellStyle name="Comma 2 2 4 2" xfId="324" xr:uid="{00000000-0005-0000-0000-000025000000}"/>
    <cellStyle name="Comma 2 2 4 2 2" xfId="969" xr:uid="{00000000-0005-0000-0000-000026000000}"/>
    <cellStyle name="Comma 2 2 4 3" xfId="476" xr:uid="{00000000-0005-0000-0000-000027000000}"/>
    <cellStyle name="Comma 2 2 4 4" xfId="574" xr:uid="{00000000-0005-0000-0000-000028000000}"/>
    <cellStyle name="Comma 2 2 4 5" xfId="784" xr:uid="{00000000-0005-0000-0000-000029000000}"/>
    <cellStyle name="Comma 2 2 4 6" xfId="871" xr:uid="{00000000-0005-0000-0000-00002A000000}"/>
    <cellStyle name="Comma 2 2 5" xfId="53" xr:uid="{00000000-0005-0000-0000-00002B000000}"/>
    <cellStyle name="Comma 2 2 5 2" xfId="269" xr:uid="{00000000-0005-0000-0000-00002C000000}"/>
    <cellStyle name="Comma 2 2 5 3" xfId="421" xr:uid="{00000000-0005-0000-0000-00002D000000}"/>
    <cellStyle name="Comma 2 2 5 4" xfId="519" xr:uid="{00000000-0005-0000-0000-00002E000000}"/>
    <cellStyle name="Comma 2 2 5 5" xfId="729" xr:uid="{00000000-0005-0000-0000-00002F000000}"/>
    <cellStyle name="Comma 2 2 5 6" xfId="914" xr:uid="{00000000-0005-0000-0000-000030000000}"/>
    <cellStyle name="Comma 2 2 6" xfId="128" xr:uid="{00000000-0005-0000-0000-000031000000}"/>
    <cellStyle name="Comma 2 2 6 2" xfId="339" xr:uid="{00000000-0005-0000-0000-000032000000}"/>
    <cellStyle name="Comma 2 2 6 3" xfId="491" xr:uid="{00000000-0005-0000-0000-000033000000}"/>
    <cellStyle name="Comma 2 2 6 4" xfId="589" xr:uid="{00000000-0005-0000-0000-000034000000}"/>
    <cellStyle name="Comma 2 2 6 5" xfId="799" xr:uid="{00000000-0005-0000-0000-000035000000}"/>
    <cellStyle name="Comma 2 2 6 6" xfId="984" xr:uid="{00000000-0005-0000-0000-000036000000}"/>
    <cellStyle name="Comma 2 2 7" xfId="34" xr:uid="{00000000-0005-0000-0000-000037000000}"/>
    <cellStyle name="Comma 2 2 7 2" xfId="252" xr:uid="{00000000-0005-0000-0000-000038000000}"/>
    <cellStyle name="Comma 2 2 7 3" xfId="404" xr:uid="{00000000-0005-0000-0000-000039000000}"/>
    <cellStyle name="Comma 2 2 7 4" xfId="615" xr:uid="{00000000-0005-0000-0000-00003A000000}"/>
    <cellStyle name="Comma 2 2 7 5" xfId="712" xr:uid="{00000000-0005-0000-0000-00003B000000}"/>
    <cellStyle name="Comma 2 2 7 6" xfId="897" xr:uid="{00000000-0005-0000-0000-00003C000000}"/>
    <cellStyle name="Comma 2 2 8" xfId="136" xr:uid="{00000000-0005-0000-0000-00003D000000}"/>
    <cellStyle name="Comma 2 2 8 2" xfId="241" xr:uid="{00000000-0005-0000-0000-00003E000000}"/>
    <cellStyle name="Comma 2 2 8 3" xfId="393" xr:uid="{00000000-0005-0000-0000-00003F000000}"/>
    <cellStyle name="Comma 2 2 8 4" xfId="604" xr:uid="{00000000-0005-0000-0000-000040000000}"/>
    <cellStyle name="Comma 2 2 8 5" xfId="701" xr:uid="{00000000-0005-0000-0000-000041000000}"/>
    <cellStyle name="Comma 2 2 8 6" xfId="886" xr:uid="{00000000-0005-0000-0000-000042000000}"/>
    <cellStyle name="Comma 2 2 9" xfId="213" xr:uid="{00000000-0005-0000-0000-000043000000}"/>
    <cellStyle name="Comma 2 3" xfId="47" xr:uid="{00000000-0005-0000-0000-000044000000}"/>
    <cellStyle name="Comma 2 3 2" xfId="91" xr:uid="{00000000-0005-0000-0000-000045000000}"/>
    <cellStyle name="Comma 2 3 2 2" xfId="304" xr:uid="{00000000-0005-0000-0000-000046000000}"/>
    <cellStyle name="Comma 2 3 2 2 2" xfId="949" xr:uid="{00000000-0005-0000-0000-000047000000}"/>
    <cellStyle name="Comma 2 3 2 3" xfId="456" xr:uid="{00000000-0005-0000-0000-000048000000}"/>
    <cellStyle name="Comma 2 3 2 4" xfId="554" xr:uid="{00000000-0005-0000-0000-000049000000}"/>
    <cellStyle name="Comma 2 3 2 5" xfId="764" xr:uid="{00000000-0005-0000-0000-00004A000000}"/>
    <cellStyle name="Comma 2 3 2 6" xfId="851" xr:uid="{00000000-0005-0000-0000-00004B000000}"/>
    <cellStyle name="Comma 2 3 3" xfId="70" xr:uid="{00000000-0005-0000-0000-00004C000000}"/>
    <cellStyle name="Comma 2 3 3 2" xfId="284" xr:uid="{00000000-0005-0000-0000-00004D000000}"/>
    <cellStyle name="Comma 2 3 3 2 2" xfId="929" xr:uid="{00000000-0005-0000-0000-00004E000000}"/>
    <cellStyle name="Comma 2 3 3 3" xfId="436" xr:uid="{00000000-0005-0000-0000-00004F000000}"/>
    <cellStyle name="Comma 2 3 3 4" xfId="534" xr:uid="{00000000-0005-0000-0000-000050000000}"/>
    <cellStyle name="Comma 2 3 3 5" xfId="744" xr:uid="{00000000-0005-0000-0000-000051000000}"/>
    <cellStyle name="Comma 2 3 3 6" xfId="831" xr:uid="{00000000-0005-0000-0000-000052000000}"/>
    <cellStyle name="Comma 2 3 4" xfId="137" xr:uid="{00000000-0005-0000-0000-000053000000}"/>
    <cellStyle name="Comma 2 3 4 2" xfId="264" xr:uid="{00000000-0005-0000-0000-000054000000}"/>
    <cellStyle name="Comma 2 3 4 3" xfId="416" xr:uid="{00000000-0005-0000-0000-000055000000}"/>
    <cellStyle name="Comma 2 3 4 4" xfId="621" xr:uid="{00000000-0005-0000-0000-000056000000}"/>
    <cellStyle name="Comma 2 3 4 5" xfId="724" xr:uid="{00000000-0005-0000-0000-000057000000}"/>
    <cellStyle name="Comma 2 3 4 6" xfId="909" xr:uid="{00000000-0005-0000-0000-000058000000}"/>
    <cellStyle name="Comma 2 3 5" xfId="208" xr:uid="{00000000-0005-0000-0000-000059000000}"/>
    <cellStyle name="Comma 2 3 6" xfId="360" xr:uid="{00000000-0005-0000-0000-00005A000000}"/>
    <cellStyle name="Comma 2 3 7" xfId="514" xr:uid="{00000000-0005-0000-0000-00005B000000}"/>
    <cellStyle name="Comma 2 3 8" xfId="668" xr:uid="{00000000-0005-0000-0000-00005C000000}"/>
    <cellStyle name="Comma 2 3 9" xfId="811" xr:uid="{00000000-0005-0000-0000-00005D000000}"/>
    <cellStyle name="Comma 2 4" xfId="84" xr:uid="{00000000-0005-0000-0000-00005E000000}"/>
    <cellStyle name="Comma 2 4 2" xfId="138" xr:uid="{00000000-0005-0000-0000-00005F000000}"/>
    <cellStyle name="Comma 2 4 2 2" xfId="298" xr:uid="{00000000-0005-0000-0000-000060000000}"/>
    <cellStyle name="Comma 2 4 2 3" xfId="450" xr:uid="{00000000-0005-0000-0000-000061000000}"/>
    <cellStyle name="Comma 2 4 2 4" xfId="637" xr:uid="{00000000-0005-0000-0000-000062000000}"/>
    <cellStyle name="Comma 2 4 2 5" xfId="758" xr:uid="{00000000-0005-0000-0000-000063000000}"/>
    <cellStyle name="Comma 2 4 2 6" xfId="943" xr:uid="{00000000-0005-0000-0000-000064000000}"/>
    <cellStyle name="Comma 2 4 3" xfId="222" xr:uid="{00000000-0005-0000-0000-000065000000}"/>
    <cellStyle name="Comma 2 4 4" xfId="374" xr:uid="{00000000-0005-0000-0000-000066000000}"/>
    <cellStyle name="Comma 2 4 5" xfId="548" xr:uid="{00000000-0005-0000-0000-000067000000}"/>
    <cellStyle name="Comma 2 4 6" xfId="682" xr:uid="{00000000-0005-0000-0000-000068000000}"/>
    <cellStyle name="Comma 2 4 7" xfId="845" xr:uid="{00000000-0005-0000-0000-000069000000}"/>
    <cellStyle name="Comma 2 5" xfId="63" xr:uid="{00000000-0005-0000-0000-00006A000000}"/>
    <cellStyle name="Comma 2 5 2" xfId="278" xr:uid="{00000000-0005-0000-0000-00006B000000}"/>
    <cellStyle name="Comma 2 5 2 2" xfId="923" xr:uid="{00000000-0005-0000-0000-00006C000000}"/>
    <cellStyle name="Comma 2 5 3" xfId="430" xr:uid="{00000000-0005-0000-0000-00006D000000}"/>
    <cellStyle name="Comma 2 5 4" xfId="528" xr:uid="{00000000-0005-0000-0000-00006E000000}"/>
    <cellStyle name="Comma 2 5 5" xfId="738" xr:uid="{00000000-0005-0000-0000-00006F000000}"/>
    <cellStyle name="Comma 2 5 6" xfId="825" xr:uid="{00000000-0005-0000-0000-000070000000}"/>
    <cellStyle name="Comma 2 6" xfId="106" xr:uid="{00000000-0005-0000-0000-000071000000}"/>
    <cellStyle name="Comma 2 6 2" xfId="319" xr:uid="{00000000-0005-0000-0000-000072000000}"/>
    <cellStyle name="Comma 2 6 2 2" xfId="964" xr:uid="{00000000-0005-0000-0000-000073000000}"/>
    <cellStyle name="Comma 2 6 3" xfId="471" xr:uid="{00000000-0005-0000-0000-000074000000}"/>
    <cellStyle name="Comma 2 6 4" xfId="569" xr:uid="{00000000-0005-0000-0000-000075000000}"/>
    <cellStyle name="Comma 2 6 5" xfId="779" xr:uid="{00000000-0005-0000-0000-000076000000}"/>
    <cellStyle name="Comma 2 6 6" xfId="866" xr:uid="{00000000-0005-0000-0000-000077000000}"/>
    <cellStyle name="Comma 2 7" xfId="40" xr:uid="{00000000-0005-0000-0000-000078000000}"/>
    <cellStyle name="Comma 2 7 2" xfId="258" xr:uid="{00000000-0005-0000-0000-000079000000}"/>
    <cellStyle name="Comma 2 7 3" xfId="410" xr:uid="{00000000-0005-0000-0000-00007A000000}"/>
    <cellStyle name="Comma 2 7 4" xfId="508" xr:uid="{00000000-0005-0000-0000-00007B000000}"/>
    <cellStyle name="Comma 2 7 5" xfId="718" xr:uid="{00000000-0005-0000-0000-00007C000000}"/>
    <cellStyle name="Comma 2 7 6" xfId="903" xr:uid="{00000000-0005-0000-0000-00007D000000}"/>
    <cellStyle name="Comma 2 8" xfId="123" xr:uid="{00000000-0005-0000-0000-00007E000000}"/>
    <cellStyle name="Comma 2 8 2" xfId="334" xr:uid="{00000000-0005-0000-0000-00007F000000}"/>
    <cellStyle name="Comma 2 8 3" xfId="486" xr:uid="{00000000-0005-0000-0000-000080000000}"/>
    <cellStyle name="Comma 2 8 4" xfId="584" xr:uid="{00000000-0005-0000-0000-000081000000}"/>
    <cellStyle name="Comma 2 8 5" xfId="794" xr:uid="{00000000-0005-0000-0000-000082000000}"/>
    <cellStyle name="Comma 2 8 6" xfId="979" xr:uid="{00000000-0005-0000-0000-000083000000}"/>
    <cellStyle name="Comma 2 9" xfId="28" xr:uid="{00000000-0005-0000-0000-000084000000}"/>
    <cellStyle name="Comma 2 9 2" xfId="247" xr:uid="{00000000-0005-0000-0000-000085000000}"/>
    <cellStyle name="Comma 2 9 3" xfId="399" xr:uid="{00000000-0005-0000-0000-000086000000}"/>
    <cellStyle name="Comma 2 9 4" xfId="610" xr:uid="{00000000-0005-0000-0000-000087000000}"/>
    <cellStyle name="Comma 2 9 5" xfId="707" xr:uid="{00000000-0005-0000-0000-000088000000}"/>
    <cellStyle name="Comma 2 9 6" xfId="892" xr:uid="{00000000-0005-0000-0000-000089000000}"/>
    <cellStyle name="Comma 3" xfId="17" xr:uid="{00000000-0005-0000-0000-00008A000000}"/>
    <cellStyle name="Comma 4" xfId="120" xr:uid="{00000000-0005-0000-0000-00008B000000}"/>
    <cellStyle name="Comma 5" xfId="2" xr:uid="{00000000-0005-0000-0000-00008C000000}"/>
    <cellStyle name="Comma 6" xfId="10" xr:uid="{00000000-0005-0000-0000-00008D000000}"/>
    <cellStyle name="Currency 2" xfId="133" xr:uid="{00000000-0005-0000-0000-00008E000000}"/>
    <cellStyle name="Hyperkobling" xfId="3" builtinId="8"/>
    <cellStyle name="Hyperkobling 2" xfId="139" xr:uid="{00000000-0005-0000-0000-000090000000}"/>
    <cellStyle name="Hyperkobling 3" xfId="140" xr:uid="{00000000-0005-0000-0000-000091000000}"/>
    <cellStyle name="Hyperlink 2" xfId="141" xr:uid="{00000000-0005-0000-0000-000092000000}"/>
    <cellStyle name="Komma" xfId="1" builtinId="3"/>
    <cellStyle name="Komma 2" xfId="185" xr:uid="{00000000-0005-0000-0000-000094000000}"/>
    <cellStyle name="Merknad" xfId="7" builtinId="10"/>
    <cellStyle name="Merknad 2" xfId="142" xr:uid="{00000000-0005-0000-0000-000096000000}"/>
    <cellStyle name="Merknad 2 2" xfId="192" xr:uid="{00000000-0005-0000-0000-000097000000}"/>
    <cellStyle name="Merknad 2 3" xfId="348" xr:uid="{00000000-0005-0000-0000-000098000000}"/>
    <cellStyle name="Merknad 2 4" xfId="594" xr:uid="{00000000-0005-0000-0000-000099000000}"/>
    <cellStyle name="Merknad 2 5" xfId="656" xr:uid="{00000000-0005-0000-0000-00009A000000}"/>
    <cellStyle name="Merknad 3" xfId="186" xr:uid="{00000000-0005-0000-0000-00009B000000}"/>
    <cellStyle name="Normal" xfId="0" builtinId="0"/>
    <cellStyle name="Normal 2" xfId="4" xr:uid="{00000000-0005-0000-0000-00009D000000}"/>
    <cellStyle name="Normal 2 2" xfId="61" xr:uid="{00000000-0005-0000-0000-00009E000000}"/>
    <cellStyle name="Normal 2 2 2" xfId="103" xr:uid="{00000000-0005-0000-0000-00009F000000}"/>
    <cellStyle name="Normal 2 2 2 2" xfId="143" xr:uid="{00000000-0005-0000-0000-0000A0000000}"/>
    <cellStyle name="Normal 2 2 2 2 2" xfId="316" xr:uid="{00000000-0005-0000-0000-0000A1000000}"/>
    <cellStyle name="Normal 2 2 2 2 3" xfId="468" xr:uid="{00000000-0005-0000-0000-0000A2000000}"/>
    <cellStyle name="Normal 2 2 2 2 4" xfId="648" xr:uid="{00000000-0005-0000-0000-0000A3000000}"/>
    <cellStyle name="Normal 2 2 2 2 5" xfId="776" xr:uid="{00000000-0005-0000-0000-0000A4000000}"/>
    <cellStyle name="Normal 2 2 2 2 6" xfId="961" xr:uid="{00000000-0005-0000-0000-0000A5000000}"/>
    <cellStyle name="Normal 2 2 2 3" xfId="206" xr:uid="{00000000-0005-0000-0000-0000A6000000}"/>
    <cellStyle name="Normal 2 2 2 4" xfId="358" xr:uid="{00000000-0005-0000-0000-0000A7000000}"/>
    <cellStyle name="Normal 2 2 2 5" xfId="566" xr:uid="{00000000-0005-0000-0000-0000A8000000}"/>
    <cellStyle name="Normal 2 2 2 6" xfId="666" xr:uid="{00000000-0005-0000-0000-0000A9000000}"/>
    <cellStyle name="Normal 2 2 2 7" xfId="863" xr:uid="{00000000-0005-0000-0000-0000AA000000}"/>
    <cellStyle name="Normal 2 2 3" xfId="82" xr:uid="{00000000-0005-0000-0000-0000AB000000}"/>
    <cellStyle name="Normal 2 2 3 2" xfId="144" xr:uid="{00000000-0005-0000-0000-0000AC000000}"/>
    <cellStyle name="Normal 2 2 3 2 2" xfId="296" xr:uid="{00000000-0005-0000-0000-0000AD000000}"/>
    <cellStyle name="Normal 2 2 3 2 3" xfId="448" xr:uid="{00000000-0005-0000-0000-0000AE000000}"/>
    <cellStyle name="Normal 2 2 3 2 4" xfId="635" xr:uid="{00000000-0005-0000-0000-0000AF000000}"/>
    <cellStyle name="Normal 2 2 3 2 5" xfId="756" xr:uid="{00000000-0005-0000-0000-0000B0000000}"/>
    <cellStyle name="Normal 2 2 3 2 6" xfId="941" xr:uid="{00000000-0005-0000-0000-0000B1000000}"/>
    <cellStyle name="Normal 2 2 3 3" xfId="220" xr:uid="{00000000-0005-0000-0000-0000B2000000}"/>
    <cellStyle name="Normal 2 2 3 4" xfId="372" xr:uid="{00000000-0005-0000-0000-0000B3000000}"/>
    <cellStyle name="Normal 2 2 3 5" xfId="546" xr:uid="{00000000-0005-0000-0000-0000B4000000}"/>
    <cellStyle name="Normal 2 2 3 6" xfId="680" xr:uid="{00000000-0005-0000-0000-0000B5000000}"/>
    <cellStyle name="Normal 2 2 3 7" xfId="843" xr:uid="{00000000-0005-0000-0000-0000B6000000}"/>
    <cellStyle name="Normal 2 2 4" xfId="119" xr:uid="{00000000-0005-0000-0000-0000B7000000}"/>
    <cellStyle name="Normal 2 2 4 2" xfId="145" xr:uid="{00000000-0005-0000-0000-0000B8000000}"/>
    <cellStyle name="Normal 2 2 4 2 2" xfId="331" xr:uid="{00000000-0005-0000-0000-0000B9000000}"/>
    <cellStyle name="Normal 2 2 4 2 3" xfId="483" xr:uid="{00000000-0005-0000-0000-0000BA000000}"/>
    <cellStyle name="Normal 2 2 4 2 4" xfId="651" xr:uid="{00000000-0005-0000-0000-0000BB000000}"/>
    <cellStyle name="Normal 2 2 4 2 5" xfId="791" xr:uid="{00000000-0005-0000-0000-0000BC000000}"/>
    <cellStyle name="Normal 2 2 4 2 6" xfId="976" xr:uid="{00000000-0005-0000-0000-0000BD000000}"/>
    <cellStyle name="Normal 2 2 4 3" xfId="234" xr:uid="{00000000-0005-0000-0000-0000BE000000}"/>
    <cellStyle name="Normal 2 2 4 4" xfId="386" xr:uid="{00000000-0005-0000-0000-0000BF000000}"/>
    <cellStyle name="Normal 2 2 4 5" xfId="581" xr:uid="{00000000-0005-0000-0000-0000C0000000}"/>
    <cellStyle name="Normal 2 2 4 6" xfId="694" xr:uid="{00000000-0005-0000-0000-0000C1000000}"/>
    <cellStyle name="Normal 2 2 4 7" xfId="878" xr:uid="{00000000-0005-0000-0000-0000C2000000}"/>
    <cellStyle name="Normal 2 2 5" xfId="146" xr:uid="{00000000-0005-0000-0000-0000C3000000}"/>
    <cellStyle name="Normal 2 2 5 2" xfId="276" xr:uid="{00000000-0005-0000-0000-0000C4000000}"/>
    <cellStyle name="Normal 2 2 5 3" xfId="428" xr:uid="{00000000-0005-0000-0000-0000C5000000}"/>
    <cellStyle name="Normal 2 2 5 4" xfId="628" xr:uid="{00000000-0005-0000-0000-0000C6000000}"/>
    <cellStyle name="Normal 2 2 5 5" xfId="736" xr:uid="{00000000-0005-0000-0000-0000C7000000}"/>
    <cellStyle name="Normal 2 2 5 6" xfId="921" xr:uid="{00000000-0005-0000-0000-0000C8000000}"/>
    <cellStyle name="Normal 2 2 6" xfId="193" xr:uid="{00000000-0005-0000-0000-0000C9000000}"/>
    <cellStyle name="Normal 2 2 7" xfId="526" xr:uid="{00000000-0005-0000-0000-0000CA000000}"/>
    <cellStyle name="Normal 2 2 8" xfId="823" xr:uid="{00000000-0005-0000-0000-0000CB000000}"/>
    <cellStyle name="Normal 3" xfId="8" xr:uid="{00000000-0005-0000-0000-0000CC000000}"/>
    <cellStyle name="Normal 3 10" xfId="122" xr:uid="{00000000-0005-0000-0000-0000CD000000}"/>
    <cellStyle name="Normal 3 10 2" xfId="333" xr:uid="{00000000-0005-0000-0000-0000CE000000}"/>
    <cellStyle name="Normal 3 10 3" xfId="485" xr:uid="{00000000-0005-0000-0000-0000CF000000}"/>
    <cellStyle name="Normal 3 10 4" xfId="583" xr:uid="{00000000-0005-0000-0000-0000D0000000}"/>
    <cellStyle name="Normal 3 10 5" xfId="793" xr:uid="{00000000-0005-0000-0000-0000D1000000}"/>
    <cellStyle name="Normal 3 10 6" xfId="978" xr:uid="{00000000-0005-0000-0000-0000D2000000}"/>
    <cellStyle name="Normal 3 11" xfId="27" xr:uid="{00000000-0005-0000-0000-0000D3000000}"/>
    <cellStyle name="Normal 3 11 2" xfId="246" xr:uid="{00000000-0005-0000-0000-0000D4000000}"/>
    <cellStyle name="Normal 3 11 3" xfId="398" xr:uid="{00000000-0005-0000-0000-0000D5000000}"/>
    <cellStyle name="Normal 3 11 4" xfId="609" xr:uid="{00000000-0005-0000-0000-0000D6000000}"/>
    <cellStyle name="Normal 3 11 5" xfId="706" xr:uid="{00000000-0005-0000-0000-0000D7000000}"/>
    <cellStyle name="Normal 3 11 6" xfId="891" xr:uid="{00000000-0005-0000-0000-0000D8000000}"/>
    <cellStyle name="Normal 3 12" xfId="147" xr:uid="{00000000-0005-0000-0000-0000D9000000}"/>
    <cellStyle name="Normal 3 12 2" xfId="235" xr:uid="{00000000-0005-0000-0000-0000DA000000}"/>
    <cellStyle name="Normal 3 12 3" xfId="387" xr:uid="{00000000-0005-0000-0000-0000DB000000}"/>
    <cellStyle name="Normal 3 12 4" xfId="598" xr:uid="{00000000-0005-0000-0000-0000DC000000}"/>
    <cellStyle name="Normal 3 12 5" xfId="695" xr:uid="{00000000-0005-0000-0000-0000DD000000}"/>
    <cellStyle name="Normal 3 12 6" xfId="880" xr:uid="{00000000-0005-0000-0000-0000DE000000}"/>
    <cellStyle name="Normal 3 13" xfId="188" xr:uid="{00000000-0005-0000-0000-0000DF000000}"/>
    <cellStyle name="Normal 3 14" xfId="344" xr:uid="{00000000-0005-0000-0000-0000E0000000}"/>
    <cellStyle name="Normal 3 15" xfId="496" xr:uid="{00000000-0005-0000-0000-0000E1000000}"/>
    <cellStyle name="Normal 3 16" xfId="652" xr:uid="{00000000-0005-0000-0000-0000E2000000}"/>
    <cellStyle name="Normal 3 17" xfId="804" xr:uid="{00000000-0005-0000-0000-0000E3000000}"/>
    <cellStyle name="Normal 3 2" xfId="15" xr:uid="{00000000-0005-0000-0000-0000E4000000}"/>
    <cellStyle name="Normal 3 2 10" xfId="31" xr:uid="{00000000-0005-0000-0000-0000E5000000}"/>
    <cellStyle name="Normal 3 2 10 2" xfId="249" xr:uid="{00000000-0005-0000-0000-0000E6000000}"/>
    <cellStyle name="Normal 3 2 10 3" xfId="401" xr:uid="{00000000-0005-0000-0000-0000E7000000}"/>
    <cellStyle name="Normal 3 2 10 4" xfId="612" xr:uid="{00000000-0005-0000-0000-0000E8000000}"/>
    <cellStyle name="Normal 3 2 10 5" xfId="709" xr:uid="{00000000-0005-0000-0000-0000E9000000}"/>
    <cellStyle name="Normal 3 2 10 6" xfId="894" xr:uid="{00000000-0005-0000-0000-0000EA000000}"/>
    <cellStyle name="Normal 3 2 11" xfId="148" xr:uid="{00000000-0005-0000-0000-0000EB000000}"/>
    <cellStyle name="Normal 3 2 11 2" xfId="238" xr:uid="{00000000-0005-0000-0000-0000EC000000}"/>
    <cellStyle name="Normal 3 2 11 3" xfId="390" xr:uid="{00000000-0005-0000-0000-0000ED000000}"/>
    <cellStyle name="Normal 3 2 11 4" xfId="601" xr:uid="{00000000-0005-0000-0000-0000EE000000}"/>
    <cellStyle name="Normal 3 2 11 5" xfId="698" xr:uid="{00000000-0005-0000-0000-0000EF000000}"/>
    <cellStyle name="Normal 3 2 11 6" xfId="883" xr:uid="{00000000-0005-0000-0000-0000F0000000}"/>
    <cellStyle name="Normal 3 2 12" xfId="194" xr:uid="{00000000-0005-0000-0000-0000F1000000}"/>
    <cellStyle name="Normal 3 2 13" xfId="499" xr:uid="{00000000-0005-0000-0000-0000F2000000}"/>
    <cellStyle name="Normal 3 2 14" xfId="808" xr:uid="{00000000-0005-0000-0000-0000F3000000}"/>
    <cellStyle name="Normal 3 2 2" xfId="22" xr:uid="{00000000-0005-0000-0000-0000F4000000}"/>
    <cellStyle name="Normal 3 2 2 10" xfId="504" xr:uid="{00000000-0005-0000-0000-0000F5000000}"/>
    <cellStyle name="Normal 3 2 2 11" xfId="818" xr:uid="{00000000-0005-0000-0000-0000F6000000}"/>
    <cellStyle name="Normal 3 2 2 2" xfId="98" xr:uid="{00000000-0005-0000-0000-0000F7000000}"/>
    <cellStyle name="Normal 3 2 2 2 2" xfId="149" xr:uid="{00000000-0005-0000-0000-0000F8000000}"/>
    <cellStyle name="Normal 3 2 2 2 2 2" xfId="311" xr:uid="{00000000-0005-0000-0000-0000F9000000}"/>
    <cellStyle name="Normal 3 2 2 2 2 3" xfId="463" xr:uid="{00000000-0005-0000-0000-0000FA000000}"/>
    <cellStyle name="Normal 3 2 2 2 2 4" xfId="645" xr:uid="{00000000-0005-0000-0000-0000FB000000}"/>
    <cellStyle name="Normal 3 2 2 2 2 5" xfId="771" xr:uid="{00000000-0005-0000-0000-0000FC000000}"/>
    <cellStyle name="Normal 3 2 2 2 2 6" xfId="956" xr:uid="{00000000-0005-0000-0000-0000FD000000}"/>
    <cellStyle name="Normal 3 2 2 2 3" xfId="215" xr:uid="{00000000-0005-0000-0000-0000FE000000}"/>
    <cellStyle name="Normal 3 2 2 2 4" xfId="367" xr:uid="{00000000-0005-0000-0000-0000FF000000}"/>
    <cellStyle name="Normal 3 2 2 2 5" xfId="561" xr:uid="{00000000-0005-0000-0000-000000010000}"/>
    <cellStyle name="Normal 3 2 2 2 6" xfId="675" xr:uid="{00000000-0005-0000-0000-000001010000}"/>
    <cellStyle name="Normal 3 2 2 2 7" xfId="858" xr:uid="{00000000-0005-0000-0000-000002010000}"/>
    <cellStyle name="Normal 3 2 2 3" xfId="77" xr:uid="{00000000-0005-0000-0000-000003010000}"/>
    <cellStyle name="Normal 3 2 2 3 2" xfId="150" xr:uid="{00000000-0005-0000-0000-000004010000}"/>
    <cellStyle name="Normal 3 2 2 3 2 2" xfId="291" xr:uid="{00000000-0005-0000-0000-000005010000}"/>
    <cellStyle name="Normal 3 2 2 3 2 3" xfId="443" xr:uid="{00000000-0005-0000-0000-000006010000}"/>
    <cellStyle name="Normal 3 2 2 3 2 4" xfId="633" xr:uid="{00000000-0005-0000-0000-000007010000}"/>
    <cellStyle name="Normal 3 2 2 3 2 5" xfId="751" xr:uid="{00000000-0005-0000-0000-000008010000}"/>
    <cellStyle name="Normal 3 2 2 3 2 6" xfId="936" xr:uid="{00000000-0005-0000-0000-000009010000}"/>
    <cellStyle name="Normal 3 2 2 3 3" xfId="229" xr:uid="{00000000-0005-0000-0000-00000A010000}"/>
    <cellStyle name="Normal 3 2 2 3 4" xfId="381" xr:uid="{00000000-0005-0000-0000-00000B010000}"/>
    <cellStyle name="Normal 3 2 2 3 5" xfId="541" xr:uid="{00000000-0005-0000-0000-00000C010000}"/>
    <cellStyle name="Normal 3 2 2 3 6" xfId="689" xr:uid="{00000000-0005-0000-0000-00000D010000}"/>
    <cellStyle name="Normal 3 2 2 3 7" xfId="838" xr:uid="{00000000-0005-0000-0000-00000E010000}"/>
    <cellStyle name="Normal 3 2 2 4" xfId="113" xr:uid="{00000000-0005-0000-0000-00000F010000}"/>
    <cellStyle name="Normal 3 2 2 4 2" xfId="326" xr:uid="{00000000-0005-0000-0000-000010010000}"/>
    <cellStyle name="Normal 3 2 2 4 2 2" xfId="971" xr:uid="{00000000-0005-0000-0000-000011010000}"/>
    <cellStyle name="Normal 3 2 2 4 3" xfId="478" xr:uid="{00000000-0005-0000-0000-000012010000}"/>
    <cellStyle name="Normal 3 2 2 4 4" xfId="576" xr:uid="{00000000-0005-0000-0000-000013010000}"/>
    <cellStyle name="Normal 3 2 2 4 5" xfId="786" xr:uid="{00000000-0005-0000-0000-000014010000}"/>
    <cellStyle name="Normal 3 2 2 4 6" xfId="873" xr:uid="{00000000-0005-0000-0000-000015010000}"/>
    <cellStyle name="Normal 3 2 2 5" xfId="55" xr:uid="{00000000-0005-0000-0000-000016010000}"/>
    <cellStyle name="Normal 3 2 2 5 2" xfId="271" xr:uid="{00000000-0005-0000-0000-000017010000}"/>
    <cellStyle name="Normal 3 2 2 5 3" xfId="423" xr:uid="{00000000-0005-0000-0000-000018010000}"/>
    <cellStyle name="Normal 3 2 2 5 4" xfId="521" xr:uid="{00000000-0005-0000-0000-000019010000}"/>
    <cellStyle name="Normal 3 2 2 5 5" xfId="731" xr:uid="{00000000-0005-0000-0000-00001A010000}"/>
    <cellStyle name="Normal 3 2 2 5 6" xfId="916" xr:uid="{00000000-0005-0000-0000-00001B010000}"/>
    <cellStyle name="Normal 3 2 2 6" xfId="130" xr:uid="{00000000-0005-0000-0000-00001C010000}"/>
    <cellStyle name="Normal 3 2 2 6 2" xfId="341" xr:uid="{00000000-0005-0000-0000-00001D010000}"/>
    <cellStyle name="Normal 3 2 2 6 3" xfId="493" xr:uid="{00000000-0005-0000-0000-00001E010000}"/>
    <cellStyle name="Normal 3 2 2 6 4" xfId="591" xr:uid="{00000000-0005-0000-0000-00001F010000}"/>
    <cellStyle name="Normal 3 2 2 6 5" xfId="801" xr:uid="{00000000-0005-0000-0000-000020010000}"/>
    <cellStyle name="Normal 3 2 2 6 6" xfId="986" xr:uid="{00000000-0005-0000-0000-000021010000}"/>
    <cellStyle name="Normal 3 2 2 7" xfId="36" xr:uid="{00000000-0005-0000-0000-000022010000}"/>
    <cellStyle name="Normal 3 2 2 7 2" xfId="254" xr:uid="{00000000-0005-0000-0000-000023010000}"/>
    <cellStyle name="Normal 3 2 2 7 3" xfId="406" xr:uid="{00000000-0005-0000-0000-000024010000}"/>
    <cellStyle name="Normal 3 2 2 7 4" xfId="617" xr:uid="{00000000-0005-0000-0000-000025010000}"/>
    <cellStyle name="Normal 3 2 2 7 5" xfId="714" xr:uid="{00000000-0005-0000-0000-000026010000}"/>
    <cellStyle name="Normal 3 2 2 7 6" xfId="899" xr:uid="{00000000-0005-0000-0000-000027010000}"/>
    <cellStyle name="Normal 3 2 2 8" xfId="151" xr:uid="{00000000-0005-0000-0000-000028010000}"/>
    <cellStyle name="Normal 3 2 2 8 2" xfId="243" xr:uid="{00000000-0005-0000-0000-000029010000}"/>
    <cellStyle name="Normal 3 2 2 8 3" xfId="395" xr:uid="{00000000-0005-0000-0000-00002A010000}"/>
    <cellStyle name="Normal 3 2 2 8 4" xfId="606" xr:uid="{00000000-0005-0000-0000-00002B010000}"/>
    <cellStyle name="Normal 3 2 2 8 5" xfId="703" xr:uid="{00000000-0005-0000-0000-00002C010000}"/>
    <cellStyle name="Normal 3 2 2 8 6" xfId="888" xr:uid="{00000000-0005-0000-0000-00002D010000}"/>
    <cellStyle name="Normal 3 2 2 9" xfId="205" xr:uid="{00000000-0005-0000-0000-00002E010000}"/>
    <cellStyle name="Normal 3 2 3" xfId="50" xr:uid="{00000000-0005-0000-0000-00002F010000}"/>
    <cellStyle name="Normal 3 2 3 2" xfId="93" xr:uid="{00000000-0005-0000-0000-000030010000}"/>
    <cellStyle name="Normal 3 2 3 2 2" xfId="306" xr:uid="{00000000-0005-0000-0000-000031010000}"/>
    <cellStyle name="Normal 3 2 3 2 2 2" xfId="951" xr:uid="{00000000-0005-0000-0000-000032010000}"/>
    <cellStyle name="Normal 3 2 3 2 3" xfId="458" xr:uid="{00000000-0005-0000-0000-000033010000}"/>
    <cellStyle name="Normal 3 2 3 2 4" xfId="556" xr:uid="{00000000-0005-0000-0000-000034010000}"/>
    <cellStyle name="Normal 3 2 3 2 5" xfId="766" xr:uid="{00000000-0005-0000-0000-000035010000}"/>
    <cellStyle name="Normal 3 2 3 2 6" xfId="853" xr:uid="{00000000-0005-0000-0000-000036010000}"/>
    <cellStyle name="Normal 3 2 3 3" xfId="72" xr:uid="{00000000-0005-0000-0000-000037010000}"/>
    <cellStyle name="Normal 3 2 3 3 2" xfId="286" xr:uid="{00000000-0005-0000-0000-000038010000}"/>
    <cellStyle name="Normal 3 2 3 3 2 2" xfId="931" xr:uid="{00000000-0005-0000-0000-000039010000}"/>
    <cellStyle name="Normal 3 2 3 3 3" xfId="438" xr:uid="{00000000-0005-0000-0000-00003A010000}"/>
    <cellStyle name="Normal 3 2 3 3 4" xfId="536" xr:uid="{00000000-0005-0000-0000-00003B010000}"/>
    <cellStyle name="Normal 3 2 3 3 5" xfId="746" xr:uid="{00000000-0005-0000-0000-00003C010000}"/>
    <cellStyle name="Normal 3 2 3 3 6" xfId="833" xr:uid="{00000000-0005-0000-0000-00003D010000}"/>
    <cellStyle name="Normal 3 2 3 4" xfId="118" xr:uid="{00000000-0005-0000-0000-00003E010000}"/>
    <cellStyle name="Normal 3 2 3 5" xfId="152" xr:uid="{00000000-0005-0000-0000-00003F010000}"/>
    <cellStyle name="Normal 3 2 3 5 2" xfId="266" xr:uid="{00000000-0005-0000-0000-000040010000}"/>
    <cellStyle name="Normal 3 2 3 5 3" xfId="418" xr:uid="{00000000-0005-0000-0000-000041010000}"/>
    <cellStyle name="Normal 3 2 3 5 4" xfId="623" xr:uid="{00000000-0005-0000-0000-000042010000}"/>
    <cellStyle name="Normal 3 2 3 5 5" xfId="726" xr:uid="{00000000-0005-0000-0000-000043010000}"/>
    <cellStyle name="Normal 3 2 3 5 6" xfId="911" xr:uid="{00000000-0005-0000-0000-000044010000}"/>
    <cellStyle name="Normal 3 2 3 6" xfId="516" xr:uid="{00000000-0005-0000-0000-000045010000}"/>
    <cellStyle name="Normal 3 2 3 7" xfId="813" xr:uid="{00000000-0005-0000-0000-000046010000}"/>
    <cellStyle name="Normal 3 2 4" xfId="60" xr:uid="{00000000-0005-0000-0000-000047010000}"/>
    <cellStyle name="Normal 3 2 4 2" xfId="153" xr:uid="{00000000-0005-0000-0000-000048010000}"/>
    <cellStyle name="Normal 3 2 4 3" xfId="210" xr:uid="{00000000-0005-0000-0000-000049010000}"/>
    <cellStyle name="Normal 3 2 4 4" xfId="362" xr:uid="{00000000-0005-0000-0000-00004A010000}"/>
    <cellStyle name="Normal 3 2 4 5" xfId="597" xr:uid="{00000000-0005-0000-0000-00004B010000}"/>
    <cellStyle name="Normal 3 2 4 6" xfId="670" xr:uid="{00000000-0005-0000-0000-00004C010000}"/>
    <cellStyle name="Normal 3 2 5" xfId="88" xr:uid="{00000000-0005-0000-0000-00004D010000}"/>
    <cellStyle name="Normal 3 2 5 2" xfId="154" xr:uid="{00000000-0005-0000-0000-00004E010000}"/>
    <cellStyle name="Normal 3 2 5 2 2" xfId="301" xr:uid="{00000000-0005-0000-0000-00004F010000}"/>
    <cellStyle name="Normal 3 2 5 2 3" xfId="453" xr:uid="{00000000-0005-0000-0000-000050010000}"/>
    <cellStyle name="Normal 3 2 5 2 4" xfId="639" xr:uid="{00000000-0005-0000-0000-000051010000}"/>
    <cellStyle name="Normal 3 2 5 2 5" xfId="761" xr:uid="{00000000-0005-0000-0000-000052010000}"/>
    <cellStyle name="Normal 3 2 5 2 6" xfId="946" xr:uid="{00000000-0005-0000-0000-000053010000}"/>
    <cellStyle name="Normal 3 2 5 3" xfId="224" xr:uid="{00000000-0005-0000-0000-000054010000}"/>
    <cellStyle name="Normal 3 2 5 4" xfId="376" xr:uid="{00000000-0005-0000-0000-000055010000}"/>
    <cellStyle name="Normal 3 2 5 5" xfId="551" xr:uid="{00000000-0005-0000-0000-000056010000}"/>
    <cellStyle name="Normal 3 2 5 6" xfId="684" xr:uid="{00000000-0005-0000-0000-000057010000}"/>
    <cellStyle name="Normal 3 2 5 7" xfId="848" xr:uid="{00000000-0005-0000-0000-000058010000}"/>
    <cellStyle name="Normal 3 2 6" xfId="67" xr:uid="{00000000-0005-0000-0000-000059010000}"/>
    <cellStyle name="Normal 3 2 6 2" xfId="281" xr:uid="{00000000-0005-0000-0000-00005A010000}"/>
    <cellStyle name="Normal 3 2 6 2 2" xfId="926" xr:uid="{00000000-0005-0000-0000-00005B010000}"/>
    <cellStyle name="Normal 3 2 6 3" xfId="433" xr:uid="{00000000-0005-0000-0000-00005C010000}"/>
    <cellStyle name="Normal 3 2 6 4" xfId="531" xr:uid="{00000000-0005-0000-0000-00005D010000}"/>
    <cellStyle name="Normal 3 2 6 5" xfId="741" xr:uid="{00000000-0005-0000-0000-00005E010000}"/>
    <cellStyle name="Normal 3 2 6 6" xfId="828" xr:uid="{00000000-0005-0000-0000-00005F010000}"/>
    <cellStyle name="Normal 3 2 7" xfId="108" xr:uid="{00000000-0005-0000-0000-000060010000}"/>
    <cellStyle name="Normal 3 2 7 2" xfId="321" xr:uid="{00000000-0005-0000-0000-000061010000}"/>
    <cellStyle name="Normal 3 2 7 2 2" xfId="966" xr:uid="{00000000-0005-0000-0000-000062010000}"/>
    <cellStyle name="Normal 3 2 7 3" xfId="473" xr:uid="{00000000-0005-0000-0000-000063010000}"/>
    <cellStyle name="Normal 3 2 7 4" xfId="571" xr:uid="{00000000-0005-0000-0000-000064010000}"/>
    <cellStyle name="Normal 3 2 7 5" xfId="781" xr:uid="{00000000-0005-0000-0000-000065010000}"/>
    <cellStyle name="Normal 3 2 7 6" xfId="868" xr:uid="{00000000-0005-0000-0000-000066010000}"/>
    <cellStyle name="Normal 3 2 8" xfId="44" xr:uid="{00000000-0005-0000-0000-000067010000}"/>
    <cellStyle name="Normal 3 2 8 2" xfId="261" xr:uid="{00000000-0005-0000-0000-000068010000}"/>
    <cellStyle name="Normal 3 2 8 3" xfId="413" xr:uid="{00000000-0005-0000-0000-000069010000}"/>
    <cellStyle name="Normal 3 2 8 4" xfId="511" xr:uid="{00000000-0005-0000-0000-00006A010000}"/>
    <cellStyle name="Normal 3 2 8 5" xfId="721" xr:uid="{00000000-0005-0000-0000-00006B010000}"/>
    <cellStyle name="Normal 3 2 8 6" xfId="906" xr:uid="{00000000-0005-0000-0000-00006C010000}"/>
    <cellStyle name="Normal 3 2 9" xfId="125" xr:uid="{00000000-0005-0000-0000-00006D010000}"/>
    <cellStyle name="Normal 3 2 9 2" xfId="336" xr:uid="{00000000-0005-0000-0000-00006E010000}"/>
    <cellStyle name="Normal 3 2 9 3" xfId="488" xr:uid="{00000000-0005-0000-0000-00006F010000}"/>
    <cellStyle name="Normal 3 2 9 4" xfId="586" xr:uid="{00000000-0005-0000-0000-000070010000}"/>
    <cellStyle name="Normal 3 2 9 5" xfId="796" xr:uid="{00000000-0005-0000-0000-000071010000}"/>
    <cellStyle name="Normal 3 2 9 6" xfId="981" xr:uid="{00000000-0005-0000-0000-000072010000}"/>
    <cellStyle name="Normal 3 3" xfId="19" xr:uid="{00000000-0005-0000-0000-000073010000}"/>
    <cellStyle name="Normal 3 3 10" xfId="349" xr:uid="{00000000-0005-0000-0000-000074010000}"/>
    <cellStyle name="Normal 3 3 11" xfId="501" xr:uid="{00000000-0005-0000-0000-000075010000}"/>
    <cellStyle name="Normal 3 3 12" xfId="657" xr:uid="{00000000-0005-0000-0000-000076010000}"/>
    <cellStyle name="Normal 3 3 13" xfId="815" xr:uid="{00000000-0005-0000-0000-000077010000}"/>
    <cellStyle name="Normal 3 3 2" xfId="95" xr:uid="{00000000-0005-0000-0000-000078010000}"/>
    <cellStyle name="Normal 3 3 2 2" xfId="155" xr:uid="{00000000-0005-0000-0000-000079010000}"/>
    <cellStyle name="Normal 3 3 2 2 2" xfId="308" xr:uid="{00000000-0005-0000-0000-00007A010000}"/>
    <cellStyle name="Normal 3 3 2 2 3" xfId="460" xr:uid="{00000000-0005-0000-0000-00007B010000}"/>
    <cellStyle name="Normal 3 3 2 2 4" xfId="642" xr:uid="{00000000-0005-0000-0000-00007C010000}"/>
    <cellStyle name="Normal 3 3 2 2 5" xfId="768" xr:uid="{00000000-0005-0000-0000-00007D010000}"/>
    <cellStyle name="Normal 3 3 2 2 6" xfId="953" xr:uid="{00000000-0005-0000-0000-00007E010000}"/>
    <cellStyle name="Normal 3 3 2 3" xfId="196" xr:uid="{00000000-0005-0000-0000-00007F010000}"/>
    <cellStyle name="Normal 3 3 2 4" xfId="350" xr:uid="{00000000-0005-0000-0000-000080010000}"/>
    <cellStyle name="Normal 3 3 2 5" xfId="558" xr:uid="{00000000-0005-0000-0000-000081010000}"/>
    <cellStyle name="Normal 3 3 2 6" xfId="658" xr:uid="{00000000-0005-0000-0000-000082010000}"/>
    <cellStyle name="Normal 3 3 2 7" xfId="855" xr:uid="{00000000-0005-0000-0000-000083010000}"/>
    <cellStyle name="Normal 3 3 3" xfId="74" xr:uid="{00000000-0005-0000-0000-000084010000}"/>
    <cellStyle name="Normal 3 3 3 2" xfId="156" xr:uid="{00000000-0005-0000-0000-000085010000}"/>
    <cellStyle name="Normal 3 3 3 2 2" xfId="288" xr:uid="{00000000-0005-0000-0000-000086010000}"/>
    <cellStyle name="Normal 3 3 3 2 3" xfId="440" xr:uid="{00000000-0005-0000-0000-000087010000}"/>
    <cellStyle name="Normal 3 3 3 2 4" xfId="631" xr:uid="{00000000-0005-0000-0000-000088010000}"/>
    <cellStyle name="Normal 3 3 3 2 5" xfId="748" xr:uid="{00000000-0005-0000-0000-000089010000}"/>
    <cellStyle name="Normal 3 3 3 2 6" xfId="933" xr:uid="{00000000-0005-0000-0000-00008A010000}"/>
    <cellStyle name="Normal 3 3 3 3" xfId="212" xr:uid="{00000000-0005-0000-0000-00008B010000}"/>
    <cellStyle name="Normal 3 3 3 4" xfId="364" xr:uid="{00000000-0005-0000-0000-00008C010000}"/>
    <cellStyle name="Normal 3 3 3 5" xfId="538" xr:uid="{00000000-0005-0000-0000-00008D010000}"/>
    <cellStyle name="Normal 3 3 3 6" xfId="672" xr:uid="{00000000-0005-0000-0000-00008E010000}"/>
    <cellStyle name="Normal 3 3 3 7" xfId="835" xr:uid="{00000000-0005-0000-0000-00008F010000}"/>
    <cellStyle name="Normal 3 3 4" xfId="110" xr:uid="{00000000-0005-0000-0000-000090010000}"/>
    <cellStyle name="Normal 3 3 4 2" xfId="157" xr:uid="{00000000-0005-0000-0000-000091010000}"/>
    <cellStyle name="Normal 3 3 4 2 2" xfId="323" xr:uid="{00000000-0005-0000-0000-000092010000}"/>
    <cellStyle name="Normal 3 3 4 2 3" xfId="475" xr:uid="{00000000-0005-0000-0000-000093010000}"/>
    <cellStyle name="Normal 3 3 4 2 4" xfId="650" xr:uid="{00000000-0005-0000-0000-000094010000}"/>
    <cellStyle name="Normal 3 3 4 2 5" xfId="783" xr:uid="{00000000-0005-0000-0000-000095010000}"/>
    <cellStyle name="Normal 3 3 4 2 6" xfId="968" xr:uid="{00000000-0005-0000-0000-000096010000}"/>
    <cellStyle name="Normal 3 3 4 3" xfId="226" xr:uid="{00000000-0005-0000-0000-000097010000}"/>
    <cellStyle name="Normal 3 3 4 4" xfId="378" xr:uid="{00000000-0005-0000-0000-000098010000}"/>
    <cellStyle name="Normal 3 3 4 5" xfId="573" xr:uid="{00000000-0005-0000-0000-000099010000}"/>
    <cellStyle name="Normal 3 3 4 6" xfId="686" xr:uid="{00000000-0005-0000-0000-00009A010000}"/>
    <cellStyle name="Normal 3 3 4 7" xfId="870" xr:uid="{00000000-0005-0000-0000-00009B010000}"/>
    <cellStyle name="Normal 3 3 5" xfId="52" xr:uid="{00000000-0005-0000-0000-00009C010000}"/>
    <cellStyle name="Normal 3 3 5 2" xfId="268" xr:uid="{00000000-0005-0000-0000-00009D010000}"/>
    <cellStyle name="Normal 3 3 5 3" xfId="420" xr:uid="{00000000-0005-0000-0000-00009E010000}"/>
    <cellStyle name="Normal 3 3 5 4" xfId="518" xr:uid="{00000000-0005-0000-0000-00009F010000}"/>
    <cellStyle name="Normal 3 3 5 5" xfId="728" xr:uid="{00000000-0005-0000-0000-0000A0010000}"/>
    <cellStyle name="Normal 3 3 5 6" xfId="913" xr:uid="{00000000-0005-0000-0000-0000A1010000}"/>
    <cellStyle name="Normal 3 3 6" xfId="127" xr:uid="{00000000-0005-0000-0000-0000A2010000}"/>
    <cellStyle name="Normal 3 3 6 2" xfId="338" xr:uid="{00000000-0005-0000-0000-0000A3010000}"/>
    <cellStyle name="Normal 3 3 6 3" xfId="490" xr:uid="{00000000-0005-0000-0000-0000A4010000}"/>
    <cellStyle name="Normal 3 3 6 4" xfId="588" xr:uid="{00000000-0005-0000-0000-0000A5010000}"/>
    <cellStyle name="Normal 3 3 6 5" xfId="798" xr:uid="{00000000-0005-0000-0000-0000A6010000}"/>
    <cellStyle name="Normal 3 3 6 6" xfId="983" xr:uid="{00000000-0005-0000-0000-0000A7010000}"/>
    <cellStyle name="Normal 3 3 7" xfId="33" xr:uid="{00000000-0005-0000-0000-0000A8010000}"/>
    <cellStyle name="Normal 3 3 7 2" xfId="251" xr:uid="{00000000-0005-0000-0000-0000A9010000}"/>
    <cellStyle name="Normal 3 3 7 3" xfId="403" xr:uid="{00000000-0005-0000-0000-0000AA010000}"/>
    <cellStyle name="Normal 3 3 7 4" xfId="614" xr:uid="{00000000-0005-0000-0000-0000AB010000}"/>
    <cellStyle name="Normal 3 3 7 5" xfId="711" xr:uid="{00000000-0005-0000-0000-0000AC010000}"/>
    <cellStyle name="Normal 3 3 7 6" xfId="896" xr:uid="{00000000-0005-0000-0000-0000AD010000}"/>
    <cellStyle name="Normal 3 3 8" xfId="158" xr:uid="{00000000-0005-0000-0000-0000AE010000}"/>
    <cellStyle name="Normal 3 3 8 2" xfId="240" xr:uid="{00000000-0005-0000-0000-0000AF010000}"/>
    <cellStyle name="Normal 3 3 8 3" xfId="392" xr:uid="{00000000-0005-0000-0000-0000B0010000}"/>
    <cellStyle name="Normal 3 3 8 4" xfId="603" xr:uid="{00000000-0005-0000-0000-0000B1010000}"/>
    <cellStyle name="Normal 3 3 8 5" xfId="700" xr:uid="{00000000-0005-0000-0000-0000B2010000}"/>
    <cellStyle name="Normal 3 3 8 6" xfId="885" xr:uid="{00000000-0005-0000-0000-0000B3010000}"/>
    <cellStyle name="Normal 3 3 9" xfId="195" xr:uid="{00000000-0005-0000-0000-0000B4010000}"/>
    <cellStyle name="Normal 3 4" xfId="46" xr:uid="{00000000-0005-0000-0000-0000B5010000}"/>
    <cellStyle name="Normal 3 4 2" xfId="25" xr:uid="{00000000-0005-0000-0000-0000B6010000}"/>
    <cellStyle name="Normal 3 4 2 10" xfId="850" xr:uid="{00000000-0005-0000-0000-0000B7010000}"/>
    <cellStyle name="Normal 3 4 2 2" xfId="90" xr:uid="{00000000-0005-0000-0000-0000B8010000}"/>
    <cellStyle name="Normal 3 4 2 2 2" xfId="303" xr:uid="{00000000-0005-0000-0000-0000B9010000}"/>
    <cellStyle name="Normal 3 4 2 2 3" xfId="455" xr:uid="{00000000-0005-0000-0000-0000BA010000}"/>
    <cellStyle name="Normal 3 4 2 2 4" xfId="553" xr:uid="{00000000-0005-0000-0000-0000BB010000}"/>
    <cellStyle name="Normal 3 4 2 2 5" xfId="763" xr:uid="{00000000-0005-0000-0000-0000BC010000}"/>
    <cellStyle name="Normal 3 4 2 2 6" xfId="948" xr:uid="{00000000-0005-0000-0000-0000BD010000}"/>
    <cellStyle name="Normal 3 4 2 3" xfId="132" xr:uid="{00000000-0005-0000-0000-0000BE010000}"/>
    <cellStyle name="Normal 3 4 2 3 2" xfId="343" xr:uid="{00000000-0005-0000-0000-0000BF010000}"/>
    <cellStyle name="Normal 3 4 2 3 3" xfId="495" xr:uid="{00000000-0005-0000-0000-0000C0010000}"/>
    <cellStyle name="Normal 3 4 2 3 4" xfId="593" xr:uid="{00000000-0005-0000-0000-0000C1010000}"/>
    <cellStyle name="Normal 3 4 2 3 5" xfId="803" xr:uid="{00000000-0005-0000-0000-0000C2010000}"/>
    <cellStyle name="Normal 3 4 2 3 6" xfId="988" xr:uid="{00000000-0005-0000-0000-0000C3010000}"/>
    <cellStyle name="Normal 3 4 2 4" xfId="38" xr:uid="{00000000-0005-0000-0000-0000C4010000}"/>
    <cellStyle name="Normal 3 4 2 4 2" xfId="256" xr:uid="{00000000-0005-0000-0000-0000C5010000}"/>
    <cellStyle name="Normal 3 4 2 4 3" xfId="408" xr:uid="{00000000-0005-0000-0000-0000C6010000}"/>
    <cellStyle name="Normal 3 4 2 4 4" xfId="619" xr:uid="{00000000-0005-0000-0000-0000C7010000}"/>
    <cellStyle name="Normal 3 4 2 4 5" xfId="716" xr:uid="{00000000-0005-0000-0000-0000C8010000}"/>
    <cellStyle name="Normal 3 4 2 4 6" xfId="901" xr:uid="{00000000-0005-0000-0000-0000C9010000}"/>
    <cellStyle name="Normal 3 4 2 5" xfId="159" xr:uid="{00000000-0005-0000-0000-0000CA010000}"/>
    <cellStyle name="Normal 3 4 2 5 2" xfId="245" xr:uid="{00000000-0005-0000-0000-0000CB010000}"/>
    <cellStyle name="Normal 3 4 2 5 3" xfId="397" xr:uid="{00000000-0005-0000-0000-0000CC010000}"/>
    <cellStyle name="Normal 3 4 2 5 4" xfId="608" xr:uid="{00000000-0005-0000-0000-0000CD010000}"/>
    <cellStyle name="Normal 3 4 2 5 5" xfId="705" xr:uid="{00000000-0005-0000-0000-0000CE010000}"/>
    <cellStyle name="Normal 3 4 2 5 6" xfId="890" xr:uid="{00000000-0005-0000-0000-0000CF010000}"/>
    <cellStyle name="Normal 3 4 2 6" xfId="217" xr:uid="{00000000-0005-0000-0000-0000D0010000}"/>
    <cellStyle name="Normal 3 4 2 7" xfId="369" xr:uid="{00000000-0005-0000-0000-0000D1010000}"/>
    <cellStyle name="Normal 3 4 2 8" xfId="506" xr:uid="{00000000-0005-0000-0000-0000D2010000}"/>
    <cellStyle name="Normal 3 4 2 9" xfId="677" xr:uid="{00000000-0005-0000-0000-0000D3010000}"/>
    <cellStyle name="Normal 3 4 3" xfId="69" xr:uid="{00000000-0005-0000-0000-0000D4010000}"/>
    <cellStyle name="Normal 3 4 3 2" xfId="160" xr:uid="{00000000-0005-0000-0000-0000D5010000}"/>
    <cellStyle name="Normal 3 4 3 2 2" xfId="283" xr:uid="{00000000-0005-0000-0000-0000D6010000}"/>
    <cellStyle name="Normal 3 4 3 2 3" xfId="435" xr:uid="{00000000-0005-0000-0000-0000D7010000}"/>
    <cellStyle name="Normal 3 4 3 2 4" xfId="630" xr:uid="{00000000-0005-0000-0000-0000D8010000}"/>
    <cellStyle name="Normal 3 4 3 2 5" xfId="743" xr:uid="{00000000-0005-0000-0000-0000D9010000}"/>
    <cellStyle name="Normal 3 4 3 2 6" xfId="928" xr:uid="{00000000-0005-0000-0000-0000DA010000}"/>
    <cellStyle name="Normal 3 4 3 3" xfId="231" xr:uid="{00000000-0005-0000-0000-0000DB010000}"/>
    <cellStyle name="Normal 3 4 3 4" xfId="383" xr:uid="{00000000-0005-0000-0000-0000DC010000}"/>
    <cellStyle name="Normal 3 4 3 5" xfId="533" xr:uid="{00000000-0005-0000-0000-0000DD010000}"/>
    <cellStyle name="Normal 3 4 3 6" xfId="691" xr:uid="{00000000-0005-0000-0000-0000DE010000}"/>
    <cellStyle name="Normal 3 4 3 7" xfId="830" xr:uid="{00000000-0005-0000-0000-0000DF010000}"/>
    <cellStyle name="Normal 3 4 4" xfId="115" xr:uid="{00000000-0005-0000-0000-0000E0010000}"/>
    <cellStyle name="Normal 3 4 4 2" xfId="328" xr:uid="{00000000-0005-0000-0000-0000E1010000}"/>
    <cellStyle name="Normal 3 4 4 2 2" xfId="973" xr:uid="{00000000-0005-0000-0000-0000E2010000}"/>
    <cellStyle name="Normal 3 4 4 3" xfId="480" xr:uid="{00000000-0005-0000-0000-0000E3010000}"/>
    <cellStyle name="Normal 3 4 4 4" xfId="578" xr:uid="{00000000-0005-0000-0000-0000E4010000}"/>
    <cellStyle name="Normal 3 4 4 5" xfId="788" xr:uid="{00000000-0005-0000-0000-0000E5010000}"/>
    <cellStyle name="Normal 3 4 4 6" xfId="875" xr:uid="{00000000-0005-0000-0000-0000E6010000}"/>
    <cellStyle name="Normal 3 4 5" xfId="161" xr:uid="{00000000-0005-0000-0000-0000E7010000}"/>
    <cellStyle name="Normal 3 4 5 2" xfId="263" xr:uid="{00000000-0005-0000-0000-0000E8010000}"/>
    <cellStyle name="Normal 3 4 5 3" xfId="415" xr:uid="{00000000-0005-0000-0000-0000E9010000}"/>
    <cellStyle name="Normal 3 4 5 4" xfId="620" xr:uid="{00000000-0005-0000-0000-0000EA010000}"/>
    <cellStyle name="Normal 3 4 5 5" xfId="723" xr:uid="{00000000-0005-0000-0000-0000EB010000}"/>
    <cellStyle name="Normal 3 4 5 6" xfId="908" xr:uid="{00000000-0005-0000-0000-0000EC010000}"/>
    <cellStyle name="Normal 3 4 6" xfId="197" xr:uid="{00000000-0005-0000-0000-0000ED010000}"/>
    <cellStyle name="Normal 3 4 7" xfId="513" xr:uid="{00000000-0005-0000-0000-0000EE010000}"/>
    <cellStyle name="Normal 3 4 8" xfId="810" xr:uid="{00000000-0005-0000-0000-0000EF010000}"/>
    <cellStyle name="Normal 3 5" xfId="57" xr:uid="{00000000-0005-0000-0000-0000F0010000}"/>
    <cellStyle name="Normal 3 5 2" xfId="100" xr:uid="{00000000-0005-0000-0000-0000F1010000}"/>
    <cellStyle name="Normal 3 5 2 2" xfId="313" xr:uid="{00000000-0005-0000-0000-0000F2010000}"/>
    <cellStyle name="Normal 3 5 2 2 2" xfId="958" xr:uid="{00000000-0005-0000-0000-0000F3010000}"/>
    <cellStyle name="Normal 3 5 2 3" xfId="465" xr:uid="{00000000-0005-0000-0000-0000F4010000}"/>
    <cellStyle name="Normal 3 5 2 4" xfId="563" xr:uid="{00000000-0005-0000-0000-0000F5010000}"/>
    <cellStyle name="Normal 3 5 2 5" xfId="773" xr:uid="{00000000-0005-0000-0000-0000F6010000}"/>
    <cellStyle name="Normal 3 5 2 6" xfId="860" xr:uid="{00000000-0005-0000-0000-0000F7010000}"/>
    <cellStyle name="Normal 3 5 3" xfId="79" xr:uid="{00000000-0005-0000-0000-0000F8010000}"/>
    <cellStyle name="Normal 3 5 3 2" xfId="293" xr:uid="{00000000-0005-0000-0000-0000F9010000}"/>
    <cellStyle name="Normal 3 5 3 2 2" xfId="938" xr:uid="{00000000-0005-0000-0000-0000FA010000}"/>
    <cellStyle name="Normal 3 5 3 3" xfId="445" xr:uid="{00000000-0005-0000-0000-0000FB010000}"/>
    <cellStyle name="Normal 3 5 3 4" xfId="543" xr:uid="{00000000-0005-0000-0000-0000FC010000}"/>
    <cellStyle name="Normal 3 5 3 5" xfId="753" xr:uid="{00000000-0005-0000-0000-0000FD010000}"/>
    <cellStyle name="Normal 3 5 3 6" xfId="840" xr:uid="{00000000-0005-0000-0000-0000FE010000}"/>
    <cellStyle name="Normal 3 5 4" xfId="162" xr:uid="{00000000-0005-0000-0000-0000FF010000}"/>
    <cellStyle name="Normal 3 5 4 2" xfId="273" xr:uid="{00000000-0005-0000-0000-000000020000}"/>
    <cellStyle name="Normal 3 5 4 3" xfId="425" xr:uid="{00000000-0005-0000-0000-000001020000}"/>
    <cellStyle name="Normal 3 5 4 4" xfId="625" xr:uid="{00000000-0005-0000-0000-000002020000}"/>
    <cellStyle name="Normal 3 5 4 5" xfId="733" xr:uid="{00000000-0005-0000-0000-000003020000}"/>
    <cellStyle name="Normal 3 5 4 6" xfId="918" xr:uid="{00000000-0005-0000-0000-000004020000}"/>
    <cellStyle name="Normal 3 5 5" xfId="200" xr:uid="{00000000-0005-0000-0000-000005020000}"/>
    <cellStyle name="Normal 3 5 6" xfId="353" xr:uid="{00000000-0005-0000-0000-000006020000}"/>
    <cellStyle name="Normal 3 5 7" xfId="523" xr:uid="{00000000-0005-0000-0000-000007020000}"/>
    <cellStyle name="Normal 3 5 8" xfId="661" xr:uid="{00000000-0005-0000-0000-000008020000}"/>
    <cellStyle name="Normal 3 5 9" xfId="820" xr:uid="{00000000-0005-0000-0000-000009020000}"/>
    <cellStyle name="Normal 3 6" xfId="83" xr:uid="{00000000-0005-0000-0000-00000A020000}"/>
    <cellStyle name="Normal 3 6 2" xfId="163" xr:uid="{00000000-0005-0000-0000-00000B020000}"/>
    <cellStyle name="Normal 3 6 2 2" xfId="297" xr:uid="{00000000-0005-0000-0000-00000C020000}"/>
    <cellStyle name="Normal 3 6 2 3" xfId="449" xr:uid="{00000000-0005-0000-0000-00000D020000}"/>
    <cellStyle name="Normal 3 6 2 4" xfId="636" xr:uid="{00000000-0005-0000-0000-00000E020000}"/>
    <cellStyle name="Normal 3 6 2 5" xfId="757" xr:uid="{00000000-0005-0000-0000-00000F020000}"/>
    <cellStyle name="Normal 3 6 2 6" xfId="942" xr:uid="{00000000-0005-0000-0000-000010020000}"/>
    <cellStyle name="Normal 3 6 3" xfId="202" xr:uid="{00000000-0005-0000-0000-000011020000}"/>
    <cellStyle name="Normal 3 6 4" xfId="355" xr:uid="{00000000-0005-0000-0000-000012020000}"/>
    <cellStyle name="Normal 3 6 5" xfId="547" xr:uid="{00000000-0005-0000-0000-000013020000}"/>
    <cellStyle name="Normal 3 6 6" xfId="663" xr:uid="{00000000-0005-0000-0000-000014020000}"/>
    <cellStyle name="Normal 3 6 7" xfId="844" xr:uid="{00000000-0005-0000-0000-000015020000}"/>
    <cellStyle name="Normal 3 7" xfId="62" xr:uid="{00000000-0005-0000-0000-000016020000}"/>
    <cellStyle name="Normal 3 7 2" xfId="164" xr:uid="{00000000-0005-0000-0000-000017020000}"/>
    <cellStyle name="Normal 3 7 2 2" xfId="277" xr:uid="{00000000-0005-0000-0000-000018020000}"/>
    <cellStyle name="Normal 3 7 2 3" xfId="429" xr:uid="{00000000-0005-0000-0000-000019020000}"/>
    <cellStyle name="Normal 3 7 2 4" xfId="629" xr:uid="{00000000-0005-0000-0000-00001A020000}"/>
    <cellStyle name="Normal 3 7 2 5" xfId="737" xr:uid="{00000000-0005-0000-0000-00001B020000}"/>
    <cellStyle name="Normal 3 7 2 6" xfId="922" xr:uid="{00000000-0005-0000-0000-00001C020000}"/>
    <cellStyle name="Normal 3 7 3" xfId="207" xr:uid="{00000000-0005-0000-0000-00001D020000}"/>
    <cellStyle name="Normal 3 7 4" xfId="359" xr:uid="{00000000-0005-0000-0000-00001E020000}"/>
    <cellStyle name="Normal 3 7 5" xfId="527" xr:uid="{00000000-0005-0000-0000-00001F020000}"/>
    <cellStyle name="Normal 3 7 6" xfId="667" xr:uid="{00000000-0005-0000-0000-000020020000}"/>
    <cellStyle name="Normal 3 7 7" xfId="824" xr:uid="{00000000-0005-0000-0000-000021020000}"/>
    <cellStyle name="Normal 3 8" xfId="105" xr:uid="{00000000-0005-0000-0000-000022020000}"/>
    <cellStyle name="Normal 3 8 2" xfId="165" xr:uid="{00000000-0005-0000-0000-000023020000}"/>
    <cellStyle name="Normal 3 8 2 2" xfId="318" xr:uid="{00000000-0005-0000-0000-000024020000}"/>
    <cellStyle name="Normal 3 8 2 3" xfId="470" xr:uid="{00000000-0005-0000-0000-000025020000}"/>
    <cellStyle name="Normal 3 8 2 4" xfId="649" xr:uid="{00000000-0005-0000-0000-000026020000}"/>
    <cellStyle name="Normal 3 8 2 5" xfId="778" xr:uid="{00000000-0005-0000-0000-000027020000}"/>
    <cellStyle name="Normal 3 8 2 6" xfId="963" xr:uid="{00000000-0005-0000-0000-000028020000}"/>
    <cellStyle name="Normal 3 8 3" xfId="221" xr:uid="{00000000-0005-0000-0000-000029020000}"/>
    <cellStyle name="Normal 3 8 4" xfId="373" xr:uid="{00000000-0005-0000-0000-00002A020000}"/>
    <cellStyle name="Normal 3 8 5" xfId="568" xr:uid="{00000000-0005-0000-0000-00002B020000}"/>
    <cellStyle name="Normal 3 8 6" xfId="681" xr:uid="{00000000-0005-0000-0000-00002C020000}"/>
    <cellStyle name="Normal 3 8 7" xfId="865" xr:uid="{00000000-0005-0000-0000-00002D020000}"/>
    <cellStyle name="Normal 3 9" xfId="39" xr:uid="{00000000-0005-0000-0000-00002E020000}"/>
    <cellStyle name="Normal 3 9 2" xfId="257" xr:uid="{00000000-0005-0000-0000-00002F020000}"/>
    <cellStyle name="Normal 3 9 3" xfId="409" xr:uid="{00000000-0005-0000-0000-000030020000}"/>
    <cellStyle name="Normal 3 9 4" xfId="507" xr:uid="{00000000-0005-0000-0000-000031020000}"/>
    <cellStyle name="Normal 3 9 5" xfId="717" xr:uid="{00000000-0005-0000-0000-000032020000}"/>
    <cellStyle name="Normal 3 9 6" xfId="902" xr:uid="{00000000-0005-0000-0000-000033020000}"/>
    <cellStyle name="Normal 4" xfId="11" xr:uid="{00000000-0005-0000-0000-000034020000}"/>
    <cellStyle name="Normal 4 2" xfId="16" xr:uid="{00000000-0005-0000-0000-000035020000}"/>
    <cellStyle name="Normal 4 2 10" xfId="166" xr:uid="{00000000-0005-0000-0000-000036020000}"/>
    <cellStyle name="Normal 4 2 10 2" xfId="239" xr:uid="{00000000-0005-0000-0000-000037020000}"/>
    <cellStyle name="Normal 4 2 10 3" xfId="391" xr:uid="{00000000-0005-0000-0000-000038020000}"/>
    <cellStyle name="Normal 4 2 10 4" xfId="602" xr:uid="{00000000-0005-0000-0000-000039020000}"/>
    <cellStyle name="Normal 4 2 10 5" xfId="699" xr:uid="{00000000-0005-0000-0000-00003A020000}"/>
    <cellStyle name="Normal 4 2 10 6" xfId="884" xr:uid="{00000000-0005-0000-0000-00003B020000}"/>
    <cellStyle name="Normal 4 2 11" xfId="201" xr:uid="{00000000-0005-0000-0000-00003C020000}"/>
    <cellStyle name="Normal 4 2 12" xfId="354" xr:uid="{00000000-0005-0000-0000-00003D020000}"/>
    <cellStyle name="Normal 4 2 13" xfId="500" xr:uid="{00000000-0005-0000-0000-00003E020000}"/>
    <cellStyle name="Normal 4 2 14" xfId="662" xr:uid="{00000000-0005-0000-0000-00003F020000}"/>
    <cellStyle name="Normal 4 2 15" xfId="809" xr:uid="{00000000-0005-0000-0000-000040020000}"/>
    <cellStyle name="Normal 4 2 2" xfId="23" xr:uid="{00000000-0005-0000-0000-000041020000}"/>
    <cellStyle name="Normal 4 2 2 10" xfId="368" xr:uid="{00000000-0005-0000-0000-000042020000}"/>
    <cellStyle name="Normal 4 2 2 11" xfId="505" xr:uid="{00000000-0005-0000-0000-000043020000}"/>
    <cellStyle name="Normal 4 2 2 12" xfId="676" xr:uid="{00000000-0005-0000-0000-000044020000}"/>
    <cellStyle name="Normal 4 2 2 13" xfId="819" xr:uid="{00000000-0005-0000-0000-000045020000}"/>
    <cellStyle name="Normal 4 2 2 2" xfId="99" xr:uid="{00000000-0005-0000-0000-000046020000}"/>
    <cellStyle name="Normal 4 2 2 2 2" xfId="167" xr:uid="{00000000-0005-0000-0000-000047020000}"/>
    <cellStyle name="Normal 4 2 2 2 2 2" xfId="312" xr:uid="{00000000-0005-0000-0000-000048020000}"/>
    <cellStyle name="Normal 4 2 2 2 2 3" xfId="464" xr:uid="{00000000-0005-0000-0000-000049020000}"/>
    <cellStyle name="Normal 4 2 2 2 2 4" xfId="646" xr:uid="{00000000-0005-0000-0000-00004A020000}"/>
    <cellStyle name="Normal 4 2 2 2 2 5" xfId="772" xr:uid="{00000000-0005-0000-0000-00004B020000}"/>
    <cellStyle name="Normal 4 2 2 2 2 6" xfId="957" xr:uid="{00000000-0005-0000-0000-00004C020000}"/>
    <cellStyle name="Normal 4 2 2 2 3" xfId="230" xr:uid="{00000000-0005-0000-0000-00004D020000}"/>
    <cellStyle name="Normal 4 2 2 2 4" xfId="382" xr:uid="{00000000-0005-0000-0000-00004E020000}"/>
    <cellStyle name="Normal 4 2 2 2 5" xfId="562" xr:uid="{00000000-0005-0000-0000-00004F020000}"/>
    <cellStyle name="Normal 4 2 2 2 6" xfId="690" xr:uid="{00000000-0005-0000-0000-000050020000}"/>
    <cellStyle name="Normal 4 2 2 2 7" xfId="859" xr:uid="{00000000-0005-0000-0000-000051020000}"/>
    <cellStyle name="Normal 4 2 2 3" xfId="78" xr:uid="{00000000-0005-0000-0000-000052020000}"/>
    <cellStyle name="Normal 4 2 2 3 2" xfId="292" xr:uid="{00000000-0005-0000-0000-000053020000}"/>
    <cellStyle name="Normal 4 2 2 3 2 2" xfId="937" xr:uid="{00000000-0005-0000-0000-000054020000}"/>
    <cellStyle name="Normal 4 2 2 3 3" xfId="444" xr:uid="{00000000-0005-0000-0000-000055020000}"/>
    <cellStyle name="Normal 4 2 2 3 4" xfId="542" xr:uid="{00000000-0005-0000-0000-000056020000}"/>
    <cellStyle name="Normal 4 2 2 3 5" xfId="752" xr:uid="{00000000-0005-0000-0000-000057020000}"/>
    <cellStyle name="Normal 4 2 2 3 6" xfId="839" xr:uid="{00000000-0005-0000-0000-000058020000}"/>
    <cellStyle name="Normal 4 2 2 4" xfId="114" xr:uid="{00000000-0005-0000-0000-000059020000}"/>
    <cellStyle name="Normal 4 2 2 4 2" xfId="327" xr:uid="{00000000-0005-0000-0000-00005A020000}"/>
    <cellStyle name="Normal 4 2 2 4 2 2" xfId="972" xr:uid="{00000000-0005-0000-0000-00005B020000}"/>
    <cellStyle name="Normal 4 2 2 4 3" xfId="479" xr:uid="{00000000-0005-0000-0000-00005C020000}"/>
    <cellStyle name="Normal 4 2 2 4 4" xfId="577" xr:uid="{00000000-0005-0000-0000-00005D020000}"/>
    <cellStyle name="Normal 4 2 2 4 5" xfId="787" xr:uid="{00000000-0005-0000-0000-00005E020000}"/>
    <cellStyle name="Normal 4 2 2 4 6" xfId="874" xr:uid="{00000000-0005-0000-0000-00005F020000}"/>
    <cellStyle name="Normal 4 2 2 5" xfId="56" xr:uid="{00000000-0005-0000-0000-000060020000}"/>
    <cellStyle name="Normal 4 2 2 5 2" xfId="272" xr:uid="{00000000-0005-0000-0000-000061020000}"/>
    <cellStyle name="Normal 4 2 2 5 3" xfId="424" xr:uid="{00000000-0005-0000-0000-000062020000}"/>
    <cellStyle name="Normal 4 2 2 5 4" xfId="522" xr:uid="{00000000-0005-0000-0000-000063020000}"/>
    <cellStyle name="Normal 4 2 2 5 5" xfId="732" xr:uid="{00000000-0005-0000-0000-000064020000}"/>
    <cellStyle name="Normal 4 2 2 5 6" xfId="917" xr:uid="{00000000-0005-0000-0000-000065020000}"/>
    <cellStyle name="Normal 4 2 2 6" xfId="131" xr:uid="{00000000-0005-0000-0000-000066020000}"/>
    <cellStyle name="Normal 4 2 2 6 2" xfId="342" xr:uid="{00000000-0005-0000-0000-000067020000}"/>
    <cellStyle name="Normal 4 2 2 6 3" xfId="494" xr:uid="{00000000-0005-0000-0000-000068020000}"/>
    <cellStyle name="Normal 4 2 2 6 4" xfId="592" xr:uid="{00000000-0005-0000-0000-000069020000}"/>
    <cellStyle name="Normal 4 2 2 6 5" xfId="802" xr:uid="{00000000-0005-0000-0000-00006A020000}"/>
    <cellStyle name="Normal 4 2 2 6 6" xfId="987" xr:uid="{00000000-0005-0000-0000-00006B020000}"/>
    <cellStyle name="Normal 4 2 2 7" xfId="37" xr:uid="{00000000-0005-0000-0000-00006C020000}"/>
    <cellStyle name="Normal 4 2 2 7 2" xfId="255" xr:uid="{00000000-0005-0000-0000-00006D020000}"/>
    <cellStyle name="Normal 4 2 2 7 3" xfId="407" xr:uid="{00000000-0005-0000-0000-00006E020000}"/>
    <cellStyle name="Normal 4 2 2 7 4" xfId="618" xr:uid="{00000000-0005-0000-0000-00006F020000}"/>
    <cellStyle name="Normal 4 2 2 7 5" xfId="715" xr:uid="{00000000-0005-0000-0000-000070020000}"/>
    <cellStyle name="Normal 4 2 2 7 6" xfId="900" xr:uid="{00000000-0005-0000-0000-000071020000}"/>
    <cellStyle name="Normal 4 2 2 8" xfId="168" xr:uid="{00000000-0005-0000-0000-000072020000}"/>
    <cellStyle name="Normal 4 2 2 8 2" xfId="244" xr:uid="{00000000-0005-0000-0000-000073020000}"/>
    <cellStyle name="Normal 4 2 2 8 3" xfId="396" xr:uid="{00000000-0005-0000-0000-000074020000}"/>
    <cellStyle name="Normal 4 2 2 8 4" xfId="607" xr:uid="{00000000-0005-0000-0000-000075020000}"/>
    <cellStyle name="Normal 4 2 2 8 5" xfId="704" xr:uid="{00000000-0005-0000-0000-000076020000}"/>
    <cellStyle name="Normal 4 2 2 8 6" xfId="889" xr:uid="{00000000-0005-0000-0000-000077020000}"/>
    <cellStyle name="Normal 4 2 2 9" xfId="216" xr:uid="{00000000-0005-0000-0000-000078020000}"/>
    <cellStyle name="Normal 4 2 3" xfId="51" xr:uid="{00000000-0005-0000-0000-000079020000}"/>
    <cellStyle name="Normal 4 2 3 2" xfId="94" xr:uid="{00000000-0005-0000-0000-00007A020000}"/>
    <cellStyle name="Normal 4 2 3 2 2" xfId="307" xr:uid="{00000000-0005-0000-0000-00007B020000}"/>
    <cellStyle name="Normal 4 2 3 2 2 2" xfId="952" xr:uid="{00000000-0005-0000-0000-00007C020000}"/>
    <cellStyle name="Normal 4 2 3 2 3" xfId="459" xr:uid="{00000000-0005-0000-0000-00007D020000}"/>
    <cellStyle name="Normal 4 2 3 2 4" xfId="557" xr:uid="{00000000-0005-0000-0000-00007E020000}"/>
    <cellStyle name="Normal 4 2 3 2 5" xfId="767" xr:uid="{00000000-0005-0000-0000-00007F020000}"/>
    <cellStyle name="Normal 4 2 3 2 6" xfId="854" xr:uid="{00000000-0005-0000-0000-000080020000}"/>
    <cellStyle name="Normal 4 2 3 3" xfId="73" xr:uid="{00000000-0005-0000-0000-000081020000}"/>
    <cellStyle name="Normal 4 2 3 3 2" xfId="287" xr:uid="{00000000-0005-0000-0000-000082020000}"/>
    <cellStyle name="Normal 4 2 3 3 2 2" xfId="932" xr:uid="{00000000-0005-0000-0000-000083020000}"/>
    <cellStyle name="Normal 4 2 3 3 3" xfId="439" xr:uid="{00000000-0005-0000-0000-000084020000}"/>
    <cellStyle name="Normal 4 2 3 3 4" xfId="537" xr:uid="{00000000-0005-0000-0000-000085020000}"/>
    <cellStyle name="Normal 4 2 3 3 5" xfId="747" xr:uid="{00000000-0005-0000-0000-000086020000}"/>
    <cellStyle name="Normal 4 2 3 3 6" xfId="834" xr:uid="{00000000-0005-0000-0000-000087020000}"/>
    <cellStyle name="Normal 4 2 3 4" xfId="169" xr:uid="{00000000-0005-0000-0000-000088020000}"/>
    <cellStyle name="Normal 4 2 3 4 2" xfId="267" xr:uid="{00000000-0005-0000-0000-000089020000}"/>
    <cellStyle name="Normal 4 2 3 4 3" xfId="419" xr:uid="{00000000-0005-0000-0000-00008A020000}"/>
    <cellStyle name="Normal 4 2 3 4 4" xfId="624" xr:uid="{00000000-0005-0000-0000-00008B020000}"/>
    <cellStyle name="Normal 4 2 3 4 5" xfId="727" xr:uid="{00000000-0005-0000-0000-00008C020000}"/>
    <cellStyle name="Normal 4 2 3 4 6" xfId="912" xr:uid="{00000000-0005-0000-0000-00008D020000}"/>
    <cellStyle name="Normal 4 2 3 5" xfId="211" xr:uid="{00000000-0005-0000-0000-00008E020000}"/>
    <cellStyle name="Normal 4 2 3 6" xfId="363" xr:uid="{00000000-0005-0000-0000-00008F020000}"/>
    <cellStyle name="Normal 4 2 3 7" xfId="517" xr:uid="{00000000-0005-0000-0000-000090020000}"/>
    <cellStyle name="Normal 4 2 3 8" xfId="671" xr:uid="{00000000-0005-0000-0000-000091020000}"/>
    <cellStyle name="Normal 4 2 3 9" xfId="814" xr:uid="{00000000-0005-0000-0000-000092020000}"/>
    <cellStyle name="Normal 4 2 4" xfId="89" xr:uid="{00000000-0005-0000-0000-000093020000}"/>
    <cellStyle name="Normal 4 2 4 2" xfId="170" xr:uid="{00000000-0005-0000-0000-000094020000}"/>
    <cellStyle name="Normal 4 2 4 2 2" xfId="302" xr:uid="{00000000-0005-0000-0000-000095020000}"/>
    <cellStyle name="Normal 4 2 4 2 3" xfId="454" xr:uid="{00000000-0005-0000-0000-000096020000}"/>
    <cellStyle name="Normal 4 2 4 2 4" xfId="640" xr:uid="{00000000-0005-0000-0000-000097020000}"/>
    <cellStyle name="Normal 4 2 4 2 5" xfId="762" xr:uid="{00000000-0005-0000-0000-000098020000}"/>
    <cellStyle name="Normal 4 2 4 2 6" xfId="947" xr:uid="{00000000-0005-0000-0000-000099020000}"/>
    <cellStyle name="Normal 4 2 4 3" xfId="225" xr:uid="{00000000-0005-0000-0000-00009A020000}"/>
    <cellStyle name="Normal 4 2 4 4" xfId="377" xr:uid="{00000000-0005-0000-0000-00009B020000}"/>
    <cellStyle name="Normal 4 2 4 5" xfId="552" xr:uid="{00000000-0005-0000-0000-00009C020000}"/>
    <cellStyle name="Normal 4 2 4 6" xfId="685" xr:uid="{00000000-0005-0000-0000-00009D020000}"/>
    <cellStyle name="Normal 4 2 4 7" xfId="849" xr:uid="{00000000-0005-0000-0000-00009E020000}"/>
    <cellStyle name="Normal 4 2 5" xfId="68" xr:uid="{00000000-0005-0000-0000-00009F020000}"/>
    <cellStyle name="Normal 4 2 5 2" xfId="282" xr:uid="{00000000-0005-0000-0000-0000A0020000}"/>
    <cellStyle name="Normal 4 2 5 2 2" xfId="927" xr:uid="{00000000-0005-0000-0000-0000A1020000}"/>
    <cellStyle name="Normal 4 2 5 3" xfId="434" xr:uid="{00000000-0005-0000-0000-0000A2020000}"/>
    <cellStyle name="Normal 4 2 5 4" xfId="532" xr:uid="{00000000-0005-0000-0000-0000A3020000}"/>
    <cellStyle name="Normal 4 2 5 5" xfId="742" xr:uid="{00000000-0005-0000-0000-0000A4020000}"/>
    <cellStyle name="Normal 4 2 5 6" xfId="829" xr:uid="{00000000-0005-0000-0000-0000A5020000}"/>
    <cellStyle name="Normal 4 2 6" xfId="109" xr:uid="{00000000-0005-0000-0000-0000A6020000}"/>
    <cellStyle name="Normal 4 2 6 2" xfId="322" xr:uid="{00000000-0005-0000-0000-0000A7020000}"/>
    <cellStyle name="Normal 4 2 6 2 2" xfId="967" xr:uid="{00000000-0005-0000-0000-0000A8020000}"/>
    <cellStyle name="Normal 4 2 6 3" xfId="474" xr:uid="{00000000-0005-0000-0000-0000A9020000}"/>
    <cellStyle name="Normal 4 2 6 4" xfId="572" xr:uid="{00000000-0005-0000-0000-0000AA020000}"/>
    <cellStyle name="Normal 4 2 6 5" xfId="782" xr:uid="{00000000-0005-0000-0000-0000AB020000}"/>
    <cellStyle name="Normal 4 2 6 6" xfId="869" xr:uid="{00000000-0005-0000-0000-0000AC020000}"/>
    <cellStyle name="Normal 4 2 7" xfId="45" xr:uid="{00000000-0005-0000-0000-0000AD020000}"/>
    <cellStyle name="Normal 4 2 7 2" xfId="262" xr:uid="{00000000-0005-0000-0000-0000AE020000}"/>
    <cellStyle name="Normal 4 2 7 3" xfId="414" xr:uid="{00000000-0005-0000-0000-0000AF020000}"/>
    <cellStyle name="Normal 4 2 7 4" xfId="512" xr:uid="{00000000-0005-0000-0000-0000B0020000}"/>
    <cellStyle name="Normal 4 2 7 5" xfId="722" xr:uid="{00000000-0005-0000-0000-0000B1020000}"/>
    <cellStyle name="Normal 4 2 7 6" xfId="907" xr:uid="{00000000-0005-0000-0000-0000B2020000}"/>
    <cellStyle name="Normal 4 2 8" xfId="126" xr:uid="{00000000-0005-0000-0000-0000B3020000}"/>
    <cellStyle name="Normal 4 2 8 2" xfId="337" xr:uid="{00000000-0005-0000-0000-0000B4020000}"/>
    <cellStyle name="Normal 4 2 8 3" xfId="489" xr:uid="{00000000-0005-0000-0000-0000B5020000}"/>
    <cellStyle name="Normal 4 2 8 4" xfId="587" xr:uid="{00000000-0005-0000-0000-0000B6020000}"/>
    <cellStyle name="Normal 4 2 8 5" xfId="797" xr:uid="{00000000-0005-0000-0000-0000B7020000}"/>
    <cellStyle name="Normal 4 2 8 6" xfId="982" xr:uid="{00000000-0005-0000-0000-0000B8020000}"/>
    <cellStyle name="Normal 4 2 9" xfId="32" xr:uid="{00000000-0005-0000-0000-0000B9020000}"/>
    <cellStyle name="Normal 4 2 9 2" xfId="250" xr:uid="{00000000-0005-0000-0000-0000BA020000}"/>
    <cellStyle name="Normal 4 2 9 3" xfId="402" xr:uid="{00000000-0005-0000-0000-0000BB020000}"/>
    <cellStyle name="Normal 4 2 9 4" xfId="613" xr:uid="{00000000-0005-0000-0000-0000BC020000}"/>
    <cellStyle name="Normal 4 2 9 5" xfId="710" xr:uid="{00000000-0005-0000-0000-0000BD020000}"/>
    <cellStyle name="Normal 4 2 9 6" xfId="895" xr:uid="{00000000-0005-0000-0000-0000BE020000}"/>
    <cellStyle name="Normal 4 3" xfId="58" xr:uid="{00000000-0005-0000-0000-0000BF020000}"/>
    <cellStyle name="Normal 4 3 10" xfId="821" xr:uid="{00000000-0005-0000-0000-0000C0020000}"/>
    <cellStyle name="Normal 4 3 2" xfId="101" xr:uid="{00000000-0005-0000-0000-0000C1020000}"/>
    <cellStyle name="Normal 4 3 2 2" xfId="171" xr:uid="{00000000-0005-0000-0000-0000C2020000}"/>
    <cellStyle name="Normal 4 3 2 2 2" xfId="314" xr:uid="{00000000-0005-0000-0000-0000C3020000}"/>
    <cellStyle name="Normal 4 3 2 2 3" xfId="466" xr:uid="{00000000-0005-0000-0000-0000C4020000}"/>
    <cellStyle name="Normal 4 3 2 2 4" xfId="647" xr:uid="{00000000-0005-0000-0000-0000C5020000}"/>
    <cellStyle name="Normal 4 3 2 2 5" xfId="774" xr:uid="{00000000-0005-0000-0000-0000C6020000}"/>
    <cellStyle name="Normal 4 3 2 2 6" xfId="959" xr:uid="{00000000-0005-0000-0000-0000C7020000}"/>
    <cellStyle name="Normal 4 3 2 3" xfId="218" xr:uid="{00000000-0005-0000-0000-0000C8020000}"/>
    <cellStyle name="Normal 4 3 2 4" xfId="370" xr:uid="{00000000-0005-0000-0000-0000C9020000}"/>
    <cellStyle name="Normal 4 3 2 5" xfId="564" xr:uid="{00000000-0005-0000-0000-0000CA020000}"/>
    <cellStyle name="Normal 4 3 2 6" xfId="678" xr:uid="{00000000-0005-0000-0000-0000CB020000}"/>
    <cellStyle name="Normal 4 3 2 7" xfId="861" xr:uid="{00000000-0005-0000-0000-0000CC020000}"/>
    <cellStyle name="Normal 4 3 3" xfId="80" xr:uid="{00000000-0005-0000-0000-0000CD020000}"/>
    <cellStyle name="Normal 4 3 3 2" xfId="172" xr:uid="{00000000-0005-0000-0000-0000CE020000}"/>
    <cellStyle name="Normal 4 3 3 2 2" xfId="294" xr:uid="{00000000-0005-0000-0000-0000CF020000}"/>
    <cellStyle name="Normal 4 3 3 2 3" xfId="446" xr:uid="{00000000-0005-0000-0000-0000D0020000}"/>
    <cellStyle name="Normal 4 3 3 2 4" xfId="634" xr:uid="{00000000-0005-0000-0000-0000D1020000}"/>
    <cellStyle name="Normal 4 3 3 2 5" xfId="754" xr:uid="{00000000-0005-0000-0000-0000D2020000}"/>
    <cellStyle name="Normal 4 3 3 2 6" xfId="939" xr:uid="{00000000-0005-0000-0000-0000D3020000}"/>
    <cellStyle name="Normal 4 3 3 3" xfId="232" xr:uid="{00000000-0005-0000-0000-0000D4020000}"/>
    <cellStyle name="Normal 4 3 3 4" xfId="384" xr:uid="{00000000-0005-0000-0000-0000D5020000}"/>
    <cellStyle name="Normal 4 3 3 5" xfId="544" xr:uid="{00000000-0005-0000-0000-0000D6020000}"/>
    <cellStyle name="Normal 4 3 3 6" xfId="692" xr:uid="{00000000-0005-0000-0000-0000D7020000}"/>
    <cellStyle name="Normal 4 3 3 7" xfId="841" xr:uid="{00000000-0005-0000-0000-0000D8020000}"/>
    <cellStyle name="Normal 4 3 4" xfId="116" xr:uid="{00000000-0005-0000-0000-0000D9020000}"/>
    <cellStyle name="Normal 4 3 4 2" xfId="329" xr:uid="{00000000-0005-0000-0000-0000DA020000}"/>
    <cellStyle name="Normal 4 3 4 2 2" xfId="974" xr:uid="{00000000-0005-0000-0000-0000DB020000}"/>
    <cellStyle name="Normal 4 3 4 3" xfId="481" xr:uid="{00000000-0005-0000-0000-0000DC020000}"/>
    <cellStyle name="Normal 4 3 4 4" xfId="579" xr:uid="{00000000-0005-0000-0000-0000DD020000}"/>
    <cellStyle name="Normal 4 3 4 5" xfId="789" xr:uid="{00000000-0005-0000-0000-0000DE020000}"/>
    <cellStyle name="Normal 4 3 4 6" xfId="876" xr:uid="{00000000-0005-0000-0000-0000DF020000}"/>
    <cellStyle name="Normal 4 3 5" xfId="173" xr:uid="{00000000-0005-0000-0000-0000E0020000}"/>
    <cellStyle name="Normal 4 3 5 2" xfId="274" xr:uid="{00000000-0005-0000-0000-0000E1020000}"/>
    <cellStyle name="Normal 4 3 5 3" xfId="426" xr:uid="{00000000-0005-0000-0000-0000E2020000}"/>
    <cellStyle name="Normal 4 3 5 4" xfId="626" xr:uid="{00000000-0005-0000-0000-0000E3020000}"/>
    <cellStyle name="Normal 4 3 5 5" xfId="734" xr:uid="{00000000-0005-0000-0000-0000E4020000}"/>
    <cellStyle name="Normal 4 3 5 6" xfId="919" xr:uid="{00000000-0005-0000-0000-0000E5020000}"/>
    <cellStyle name="Normal 4 3 6" xfId="203" xr:uid="{00000000-0005-0000-0000-0000E6020000}"/>
    <cellStyle name="Normal 4 3 7" xfId="356" xr:uid="{00000000-0005-0000-0000-0000E7020000}"/>
    <cellStyle name="Normal 4 3 8" xfId="524" xr:uid="{00000000-0005-0000-0000-0000E8020000}"/>
    <cellStyle name="Normal 4 3 9" xfId="664" xr:uid="{00000000-0005-0000-0000-0000E9020000}"/>
    <cellStyle name="Normal 5" xfId="12" xr:uid="{00000000-0005-0000-0000-0000EA020000}"/>
    <cellStyle name="Normal 5 10" xfId="29" xr:uid="{00000000-0005-0000-0000-0000EB020000}"/>
    <cellStyle name="Normal 5 10 2" xfId="248" xr:uid="{00000000-0005-0000-0000-0000EC020000}"/>
    <cellStyle name="Normal 5 10 3" xfId="400" xr:uid="{00000000-0005-0000-0000-0000ED020000}"/>
    <cellStyle name="Normal 5 10 4" xfId="611" xr:uid="{00000000-0005-0000-0000-0000EE020000}"/>
    <cellStyle name="Normal 5 10 5" xfId="708" xr:uid="{00000000-0005-0000-0000-0000EF020000}"/>
    <cellStyle name="Normal 5 10 6" xfId="893" xr:uid="{00000000-0005-0000-0000-0000F0020000}"/>
    <cellStyle name="Normal 5 11" xfId="174" xr:uid="{00000000-0005-0000-0000-0000F1020000}"/>
    <cellStyle name="Normal 5 11 2" xfId="237" xr:uid="{00000000-0005-0000-0000-0000F2020000}"/>
    <cellStyle name="Normal 5 11 3" xfId="389" xr:uid="{00000000-0005-0000-0000-0000F3020000}"/>
    <cellStyle name="Normal 5 11 4" xfId="600" xr:uid="{00000000-0005-0000-0000-0000F4020000}"/>
    <cellStyle name="Normal 5 11 5" xfId="697" xr:uid="{00000000-0005-0000-0000-0000F5020000}"/>
    <cellStyle name="Normal 5 11 6" xfId="882" xr:uid="{00000000-0005-0000-0000-0000F6020000}"/>
    <cellStyle name="Normal 5 12" xfId="190" xr:uid="{00000000-0005-0000-0000-0000F7020000}"/>
    <cellStyle name="Normal 5 13" xfId="346" xr:uid="{00000000-0005-0000-0000-0000F8020000}"/>
    <cellStyle name="Normal 5 14" xfId="498" xr:uid="{00000000-0005-0000-0000-0000F9020000}"/>
    <cellStyle name="Normal 5 15" xfId="654" xr:uid="{00000000-0005-0000-0000-0000FA020000}"/>
    <cellStyle name="Normal 5 16" xfId="806" xr:uid="{00000000-0005-0000-0000-0000FB020000}"/>
    <cellStyle name="Normal 5 2" xfId="21" xr:uid="{00000000-0005-0000-0000-0000FC020000}"/>
    <cellStyle name="Normal 5 2 10" xfId="357" xr:uid="{00000000-0005-0000-0000-0000FD020000}"/>
    <cellStyle name="Normal 5 2 11" xfId="503" xr:uid="{00000000-0005-0000-0000-0000FE020000}"/>
    <cellStyle name="Normal 5 2 12" xfId="665" xr:uid="{00000000-0005-0000-0000-0000FF020000}"/>
    <cellStyle name="Normal 5 2 13" xfId="817" xr:uid="{00000000-0005-0000-0000-000000030000}"/>
    <cellStyle name="Normal 5 2 2" xfId="97" xr:uid="{00000000-0005-0000-0000-000001030000}"/>
    <cellStyle name="Normal 5 2 2 2" xfId="175" xr:uid="{00000000-0005-0000-0000-000002030000}"/>
    <cellStyle name="Normal 5 2 2 2 2" xfId="310" xr:uid="{00000000-0005-0000-0000-000003030000}"/>
    <cellStyle name="Normal 5 2 2 2 3" xfId="462" xr:uid="{00000000-0005-0000-0000-000004030000}"/>
    <cellStyle name="Normal 5 2 2 2 4" xfId="644" xr:uid="{00000000-0005-0000-0000-000005030000}"/>
    <cellStyle name="Normal 5 2 2 2 5" xfId="770" xr:uid="{00000000-0005-0000-0000-000006030000}"/>
    <cellStyle name="Normal 5 2 2 2 6" xfId="955" xr:uid="{00000000-0005-0000-0000-000007030000}"/>
    <cellStyle name="Normal 5 2 2 3" xfId="214" xr:uid="{00000000-0005-0000-0000-000008030000}"/>
    <cellStyle name="Normal 5 2 2 4" xfId="366" xr:uid="{00000000-0005-0000-0000-000009030000}"/>
    <cellStyle name="Normal 5 2 2 5" xfId="560" xr:uid="{00000000-0005-0000-0000-00000A030000}"/>
    <cellStyle name="Normal 5 2 2 6" xfId="674" xr:uid="{00000000-0005-0000-0000-00000B030000}"/>
    <cellStyle name="Normal 5 2 2 7" xfId="857" xr:uid="{00000000-0005-0000-0000-00000C030000}"/>
    <cellStyle name="Normal 5 2 3" xfId="76" xr:uid="{00000000-0005-0000-0000-00000D030000}"/>
    <cellStyle name="Normal 5 2 3 2" xfId="176" xr:uid="{00000000-0005-0000-0000-00000E030000}"/>
    <cellStyle name="Normal 5 2 3 2 2" xfId="290" xr:uid="{00000000-0005-0000-0000-00000F030000}"/>
    <cellStyle name="Normal 5 2 3 2 3" xfId="442" xr:uid="{00000000-0005-0000-0000-000010030000}"/>
    <cellStyle name="Normal 5 2 3 2 4" xfId="632" xr:uid="{00000000-0005-0000-0000-000011030000}"/>
    <cellStyle name="Normal 5 2 3 2 5" xfId="750" xr:uid="{00000000-0005-0000-0000-000012030000}"/>
    <cellStyle name="Normal 5 2 3 2 6" xfId="935" xr:uid="{00000000-0005-0000-0000-000013030000}"/>
    <cellStyle name="Normal 5 2 3 3" xfId="228" xr:uid="{00000000-0005-0000-0000-000014030000}"/>
    <cellStyle name="Normal 5 2 3 4" xfId="380" xr:uid="{00000000-0005-0000-0000-000015030000}"/>
    <cellStyle name="Normal 5 2 3 5" xfId="540" xr:uid="{00000000-0005-0000-0000-000016030000}"/>
    <cellStyle name="Normal 5 2 3 6" xfId="688" xr:uid="{00000000-0005-0000-0000-000017030000}"/>
    <cellStyle name="Normal 5 2 3 7" xfId="837" xr:uid="{00000000-0005-0000-0000-000018030000}"/>
    <cellStyle name="Normal 5 2 4" xfId="112" xr:uid="{00000000-0005-0000-0000-000019030000}"/>
    <cellStyle name="Normal 5 2 4 2" xfId="325" xr:uid="{00000000-0005-0000-0000-00001A030000}"/>
    <cellStyle name="Normal 5 2 4 2 2" xfId="970" xr:uid="{00000000-0005-0000-0000-00001B030000}"/>
    <cellStyle name="Normal 5 2 4 3" xfId="477" xr:uid="{00000000-0005-0000-0000-00001C030000}"/>
    <cellStyle name="Normal 5 2 4 4" xfId="575" xr:uid="{00000000-0005-0000-0000-00001D030000}"/>
    <cellStyle name="Normal 5 2 4 5" xfId="785" xr:uid="{00000000-0005-0000-0000-00001E030000}"/>
    <cellStyle name="Normal 5 2 4 6" xfId="872" xr:uid="{00000000-0005-0000-0000-00001F030000}"/>
    <cellStyle name="Normal 5 2 5" xfId="54" xr:uid="{00000000-0005-0000-0000-000020030000}"/>
    <cellStyle name="Normal 5 2 5 2" xfId="270" xr:uid="{00000000-0005-0000-0000-000021030000}"/>
    <cellStyle name="Normal 5 2 5 3" xfId="422" xr:uid="{00000000-0005-0000-0000-000022030000}"/>
    <cellStyle name="Normal 5 2 5 4" xfId="520" xr:uid="{00000000-0005-0000-0000-000023030000}"/>
    <cellStyle name="Normal 5 2 5 5" xfId="730" xr:uid="{00000000-0005-0000-0000-000024030000}"/>
    <cellStyle name="Normal 5 2 5 6" xfId="915" xr:uid="{00000000-0005-0000-0000-000025030000}"/>
    <cellStyle name="Normal 5 2 6" xfId="129" xr:uid="{00000000-0005-0000-0000-000026030000}"/>
    <cellStyle name="Normal 5 2 6 2" xfId="340" xr:uid="{00000000-0005-0000-0000-000027030000}"/>
    <cellStyle name="Normal 5 2 6 3" xfId="492" xr:uid="{00000000-0005-0000-0000-000028030000}"/>
    <cellStyle name="Normal 5 2 6 4" xfId="590" xr:uid="{00000000-0005-0000-0000-000029030000}"/>
    <cellStyle name="Normal 5 2 6 5" xfId="800" xr:uid="{00000000-0005-0000-0000-00002A030000}"/>
    <cellStyle name="Normal 5 2 6 6" xfId="985" xr:uid="{00000000-0005-0000-0000-00002B030000}"/>
    <cellStyle name="Normal 5 2 7" xfId="35" xr:uid="{00000000-0005-0000-0000-00002C030000}"/>
    <cellStyle name="Normal 5 2 7 2" xfId="253" xr:uid="{00000000-0005-0000-0000-00002D030000}"/>
    <cellStyle name="Normal 5 2 7 3" xfId="405" xr:uid="{00000000-0005-0000-0000-00002E030000}"/>
    <cellStyle name="Normal 5 2 7 4" xfId="616" xr:uid="{00000000-0005-0000-0000-00002F030000}"/>
    <cellStyle name="Normal 5 2 7 5" xfId="713" xr:uid="{00000000-0005-0000-0000-000030030000}"/>
    <cellStyle name="Normal 5 2 7 6" xfId="898" xr:uid="{00000000-0005-0000-0000-000031030000}"/>
    <cellStyle name="Normal 5 2 8" xfId="177" xr:uid="{00000000-0005-0000-0000-000032030000}"/>
    <cellStyle name="Normal 5 2 8 2" xfId="242" xr:uid="{00000000-0005-0000-0000-000033030000}"/>
    <cellStyle name="Normal 5 2 8 3" xfId="394" xr:uid="{00000000-0005-0000-0000-000034030000}"/>
    <cellStyle name="Normal 5 2 8 4" xfId="605" xr:uid="{00000000-0005-0000-0000-000035030000}"/>
    <cellStyle name="Normal 5 2 8 5" xfId="702" xr:uid="{00000000-0005-0000-0000-000036030000}"/>
    <cellStyle name="Normal 5 2 8 6" xfId="887" xr:uid="{00000000-0005-0000-0000-000037030000}"/>
    <cellStyle name="Normal 5 2 9" xfId="204" xr:uid="{00000000-0005-0000-0000-000038030000}"/>
    <cellStyle name="Normal 5 3" xfId="48" xr:uid="{00000000-0005-0000-0000-000039030000}"/>
    <cellStyle name="Normal 5 3 10" xfId="812" xr:uid="{00000000-0005-0000-0000-00003A030000}"/>
    <cellStyle name="Normal 5 3 2" xfId="92" xr:uid="{00000000-0005-0000-0000-00003B030000}"/>
    <cellStyle name="Normal 5 3 2 2" xfId="178" xr:uid="{00000000-0005-0000-0000-00003C030000}"/>
    <cellStyle name="Normal 5 3 2 2 2" xfId="305" xr:uid="{00000000-0005-0000-0000-00003D030000}"/>
    <cellStyle name="Normal 5 3 2 2 3" xfId="457" xr:uid="{00000000-0005-0000-0000-00003E030000}"/>
    <cellStyle name="Normal 5 3 2 2 4" xfId="641" xr:uid="{00000000-0005-0000-0000-00003F030000}"/>
    <cellStyle name="Normal 5 3 2 2 5" xfId="765" xr:uid="{00000000-0005-0000-0000-000040030000}"/>
    <cellStyle name="Normal 5 3 2 2 6" xfId="950" xr:uid="{00000000-0005-0000-0000-000041030000}"/>
    <cellStyle name="Normal 5 3 2 3" xfId="233" xr:uid="{00000000-0005-0000-0000-000042030000}"/>
    <cellStyle name="Normal 5 3 2 4" xfId="385" xr:uid="{00000000-0005-0000-0000-000043030000}"/>
    <cellStyle name="Normal 5 3 2 5" xfId="555" xr:uid="{00000000-0005-0000-0000-000044030000}"/>
    <cellStyle name="Normal 5 3 2 6" xfId="693" xr:uid="{00000000-0005-0000-0000-000045030000}"/>
    <cellStyle name="Normal 5 3 2 7" xfId="852" xr:uid="{00000000-0005-0000-0000-000046030000}"/>
    <cellStyle name="Normal 5 3 3" xfId="71" xr:uid="{00000000-0005-0000-0000-000047030000}"/>
    <cellStyle name="Normal 5 3 3 2" xfId="285" xr:uid="{00000000-0005-0000-0000-000048030000}"/>
    <cellStyle name="Normal 5 3 3 2 2" xfId="930" xr:uid="{00000000-0005-0000-0000-000049030000}"/>
    <cellStyle name="Normal 5 3 3 3" xfId="437" xr:uid="{00000000-0005-0000-0000-00004A030000}"/>
    <cellStyle name="Normal 5 3 3 4" xfId="535" xr:uid="{00000000-0005-0000-0000-00004B030000}"/>
    <cellStyle name="Normal 5 3 3 5" xfId="745" xr:uid="{00000000-0005-0000-0000-00004C030000}"/>
    <cellStyle name="Normal 5 3 3 6" xfId="832" xr:uid="{00000000-0005-0000-0000-00004D030000}"/>
    <cellStyle name="Normal 5 3 4" xfId="117" xr:uid="{00000000-0005-0000-0000-00004E030000}"/>
    <cellStyle name="Normal 5 3 4 2" xfId="330" xr:uid="{00000000-0005-0000-0000-00004F030000}"/>
    <cellStyle name="Normal 5 3 4 2 2" xfId="975" xr:uid="{00000000-0005-0000-0000-000050030000}"/>
    <cellStyle name="Normal 5 3 4 3" xfId="482" xr:uid="{00000000-0005-0000-0000-000051030000}"/>
    <cellStyle name="Normal 5 3 4 4" xfId="580" xr:uid="{00000000-0005-0000-0000-000052030000}"/>
    <cellStyle name="Normal 5 3 4 5" xfId="790" xr:uid="{00000000-0005-0000-0000-000053030000}"/>
    <cellStyle name="Normal 5 3 4 6" xfId="877" xr:uid="{00000000-0005-0000-0000-000054030000}"/>
    <cellStyle name="Normal 5 3 5" xfId="179" xr:uid="{00000000-0005-0000-0000-000055030000}"/>
    <cellStyle name="Normal 5 3 5 2" xfId="265" xr:uid="{00000000-0005-0000-0000-000056030000}"/>
    <cellStyle name="Normal 5 3 5 3" xfId="417" xr:uid="{00000000-0005-0000-0000-000057030000}"/>
    <cellStyle name="Normal 5 3 5 4" xfId="622" xr:uid="{00000000-0005-0000-0000-000058030000}"/>
    <cellStyle name="Normal 5 3 5 5" xfId="725" xr:uid="{00000000-0005-0000-0000-000059030000}"/>
    <cellStyle name="Normal 5 3 5 6" xfId="910" xr:uid="{00000000-0005-0000-0000-00005A030000}"/>
    <cellStyle name="Normal 5 3 6" xfId="219" xr:uid="{00000000-0005-0000-0000-00005B030000}"/>
    <cellStyle name="Normal 5 3 7" xfId="371" xr:uid="{00000000-0005-0000-0000-00005C030000}"/>
    <cellStyle name="Normal 5 3 8" xfId="515" xr:uid="{00000000-0005-0000-0000-00005D030000}"/>
    <cellStyle name="Normal 5 3 9" xfId="679" xr:uid="{00000000-0005-0000-0000-00005E030000}"/>
    <cellStyle name="Normal 5 4" xfId="59" xr:uid="{00000000-0005-0000-0000-00005F030000}"/>
    <cellStyle name="Normal 5 4 2" xfId="102" xr:uid="{00000000-0005-0000-0000-000060030000}"/>
    <cellStyle name="Normal 5 4 2 2" xfId="315" xr:uid="{00000000-0005-0000-0000-000061030000}"/>
    <cellStyle name="Normal 5 4 2 2 2" xfId="960" xr:uid="{00000000-0005-0000-0000-000062030000}"/>
    <cellStyle name="Normal 5 4 2 3" xfId="467" xr:uid="{00000000-0005-0000-0000-000063030000}"/>
    <cellStyle name="Normal 5 4 2 4" xfId="565" xr:uid="{00000000-0005-0000-0000-000064030000}"/>
    <cellStyle name="Normal 5 4 2 5" xfId="775" xr:uid="{00000000-0005-0000-0000-000065030000}"/>
    <cellStyle name="Normal 5 4 2 6" xfId="862" xr:uid="{00000000-0005-0000-0000-000066030000}"/>
    <cellStyle name="Normal 5 4 3" xfId="81" xr:uid="{00000000-0005-0000-0000-000067030000}"/>
    <cellStyle name="Normal 5 4 3 2" xfId="295" xr:uid="{00000000-0005-0000-0000-000068030000}"/>
    <cellStyle name="Normal 5 4 3 2 2" xfId="940" xr:uid="{00000000-0005-0000-0000-000069030000}"/>
    <cellStyle name="Normal 5 4 3 3" xfId="447" xr:uid="{00000000-0005-0000-0000-00006A030000}"/>
    <cellStyle name="Normal 5 4 3 4" xfId="545" xr:uid="{00000000-0005-0000-0000-00006B030000}"/>
    <cellStyle name="Normal 5 4 3 5" xfId="755" xr:uid="{00000000-0005-0000-0000-00006C030000}"/>
    <cellStyle name="Normal 5 4 3 6" xfId="842" xr:uid="{00000000-0005-0000-0000-00006D030000}"/>
    <cellStyle name="Normal 5 4 4" xfId="180" xr:uid="{00000000-0005-0000-0000-00006E030000}"/>
    <cellStyle name="Normal 5 4 4 2" xfId="275" xr:uid="{00000000-0005-0000-0000-00006F030000}"/>
    <cellStyle name="Normal 5 4 4 3" xfId="427" xr:uid="{00000000-0005-0000-0000-000070030000}"/>
    <cellStyle name="Normal 5 4 4 4" xfId="627" xr:uid="{00000000-0005-0000-0000-000071030000}"/>
    <cellStyle name="Normal 5 4 4 5" xfId="735" xr:uid="{00000000-0005-0000-0000-000072030000}"/>
    <cellStyle name="Normal 5 4 4 6" xfId="920" xr:uid="{00000000-0005-0000-0000-000073030000}"/>
    <cellStyle name="Normal 5 4 5" xfId="209" xr:uid="{00000000-0005-0000-0000-000074030000}"/>
    <cellStyle name="Normal 5 4 6" xfId="361" xr:uid="{00000000-0005-0000-0000-000075030000}"/>
    <cellStyle name="Normal 5 4 7" xfId="525" xr:uid="{00000000-0005-0000-0000-000076030000}"/>
    <cellStyle name="Normal 5 4 8" xfId="669" xr:uid="{00000000-0005-0000-0000-000077030000}"/>
    <cellStyle name="Normal 5 4 9" xfId="822" xr:uid="{00000000-0005-0000-0000-000078030000}"/>
    <cellStyle name="Normal 5 5" xfId="85" xr:uid="{00000000-0005-0000-0000-000079030000}"/>
    <cellStyle name="Normal 5 5 2" xfId="181" xr:uid="{00000000-0005-0000-0000-00007A030000}"/>
    <cellStyle name="Normal 5 5 2 2" xfId="299" xr:uid="{00000000-0005-0000-0000-00007B030000}"/>
    <cellStyle name="Normal 5 5 2 3" xfId="451" xr:uid="{00000000-0005-0000-0000-00007C030000}"/>
    <cellStyle name="Normal 5 5 2 4" xfId="638" xr:uid="{00000000-0005-0000-0000-00007D030000}"/>
    <cellStyle name="Normal 5 5 2 5" xfId="759" xr:uid="{00000000-0005-0000-0000-00007E030000}"/>
    <cellStyle name="Normal 5 5 2 6" xfId="944" xr:uid="{00000000-0005-0000-0000-00007F030000}"/>
    <cellStyle name="Normal 5 5 3" xfId="223" xr:uid="{00000000-0005-0000-0000-000080030000}"/>
    <cellStyle name="Normal 5 5 4" xfId="375" xr:uid="{00000000-0005-0000-0000-000081030000}"/>
    <cellStyle name="Normal 5 5 5" xfId="549" xr:uid="{00000000-0005-0000-0000-000082030000}"/>
    <cellStyle name="Normal 5 5 6" xfId="683" xr:uid="{00000000-0005-0000-0000-000083030000}"/>
    <cellStyle name="Normal 5 5 7" xfId="846" xr:uid="{00000000-0005-0000-0000-000084030000}"/>
    <cellStyle name="Normal 5 6" xfId="64" xr:uid="{00000000-0005-0000-0000-000085030000}"/>
    <cellStyle name="Normal 5 6 2" xfId="279" xr:uid="{00000000-0005-0000-0000-000086030000}"/>
    <cellStyle name="Normal 5 6 2 2" xfId="924" xr:uid="{00000000-0005-0000-0000-000087030000}"/>
    <cellStyle name="Normal 5 6 3" xfId="431" xr:uid="{00000000-0005-0000-0000-000088030000}"/>
    <cellStyle name="Normal 5 6 4" xfId="529" xr:uid="{00000000-0005-0000-0000-000089030000}"/>
    <cellStyle name="Normal 5 6 5" xfId="739" xr:uid="{00000000-0005-0000-0000-00008A030000}"/>
    <cellStyle name="Normal 5 6 6" xfId="826" xr:uid="{00000000-0005-0000-0000-00008B030000}"/>
    <cellStyle name="Normal 5 7" xfId="107" xr:uid="{00000000-0005-0000-0000-00008C030000}"/>
    <cellStyle name="Normal 5 7 2" xfId="320" xr:uid="{00000000-0005-0000-0000-00008D030000}"/>
    <cellStyle name="Normal 5 7 2 2" xfId="965" xr:uid="{00000000-0005-0000-0000-00008E030000}"/>
    <cellStyle name="Normal 5 7 3" xfId="472" xr:uid="{00000000-0005-0000-0000-00008F030000}"/>
    <cellStyle name="Normal 5 7 4" xfId="570" xr:uid="{00000000-0005-0000-0000-000090030000}"/>
    <cellStyle name="Normal 5 7 5" xfId="780" xr:uid="{00000000-0005-0000-0000-000091030000}"/>
    <cellStyle name="Normal 5 7 6" xfId="867" xr:uid="{00000000-0005-0000-0000-000092030000}"/>
    <cellStyle name="Normal 5 8" xfId="41" xr:uid="{00000000-0005-0000-0000-000093030000}"/>
    <cellStyle name="Normal 5 8 2" xfId="259" xr:uid="{00000000-0005-0000-0000-000094030000}"/>
    <cellStyle name="Normal 5 8 3" xfId="411" xr:uid="{00000000-0005-0000-0000-000095030000}"/>
    <cellStyle name="Normal 5 8 4" xfId="509" xr:uid="{00000000-0005-0000-0000-000096030000}"/>
    <cellStyle name="Normal 5 8 5" xfId="719" xr:uid="{00000000-0005-0000-0000-000097030000}"/>
    <cellStyle name="Normal 5 8 6" xfId="904" xr:uid="{00000000-0005-0000-0000-000098030000}"/>
    <cellStyle name="Normal 5 9" xfId="124" xr:uid="{00000000-0005-0000-0000-000099030000}"/>
    <cellStyle name="Normal 5 9 2" xfId="335" xr:uid="{00000000-0005-0000-0000-00009A030000}"/>
    <cellStyle name="Normal 5 9 3" xfId="487" xr:uid="{00000000-0005-0000-0000-00009B030000}"/>
    <cellStyle name="Normal 5 9 4" xfId="585" xr:uid="{00000000-0005-0000-0000-00009C030000}"/>
    <cellStyle name="Normal 5 9 5" xfId="795" xr:uid="{00000000-0005-0000-0000-00009D030000}"/>
    <cellStyle name="Normal 5 9 6" xfId="980" xr:uid="{00000000-0005-0000-0000-00009E030000}"/>
    <cellStyle name="Normal 6" xfId="13" xr:uid="{00000000-0005-0000-0000-00009F030000}"/>
    <cellStyle name="Normal 6 2" xfId="49" xr:uid="{00000000-0005-0000-0000-0000A0030000}"/>
    <cellStyle name="Normal 6 3" xfId="86" xr:uid="{00000000-0005-0000-0000-0000A1030000}"/>
    <cellStyle name="Normal 6 3 2" xfId="300" xr:uid="{00000000-0005-0000-0000-0000A2030000}"/>
    <cellStyle name="Normal 6 3 2 2" xfId="945" xr:uid="{00000000-0005-0000-0000-0000A3030000}"/>
    <cellStyle name="Normal 6 3 3" xfId="452" xr:uid="{00000000-0005-0000-0000-0000A4030000}"/>
    <cellStyle name="Normal 6 3 4" xfId="550" xr:uid="{00000000-0005-0000-0000-0000A5030000}"/>
    <cellStyle name="Normal 6 3 5" xfId="760" xr:uid="{00000000-0005-0000-0000-0000A6030000}"/>
    <cellStyle name="Normal 6 3 6" xfId="847" xr:uid="{00000000-0005-0000-0000-0000A7030000}"/>
    <cellStyle name="Normal 6 4" xfId="65" xr:uid="{00000000-0005-0000-0000-0000A8030000}"/>
    <cellStyle name="Normal 6 4 2" xfId="280" xr:uid="{00000000-0005-0000-0000-0000A9030000}"/>
    <cellStyle name="Normal 6 4 2 2" xfId="925" xr:uid="{00000000-0005-0000-0000-0000AA030000}"/>
    <cellStyle name="Normal 6 4 3" xfId="432" xr:uid="{00000000-0005-0000-0000-0000AB030000}"/>
    <cellStyle name="Normal 6 4 4" xfId="530" xr:uid="{00000000-0005-0000-0000-0000AC030000}"/>
    <cellStyle name="Normal 6 4 5" xfId="740" xr:uid="{00000000-0005-0000-0000-0000AD030000}"/>
    <cellStyle name="Normal 6 4 6" xfId="827" xr:uid="{00000000-0005-0000-0000-0000AE030000}"/>
    <cellStyle name="Normal 6 5" xfId="42" xr:uid="{00000000-0005-0000-0000-0000AF030000}"/>
    <cellStyle name="Normal 6 5 2" xfId="260" xr:uid="{00000000-0005-0000-0000-0000B0030000}"/>
    <cellStyle name="Normal 6 5 3" xfId="412" xr:uid="{00000000-0005-0000-0000-0000B1030000}"/>
    <cellStyle name="Normal 6 5 4" xfId="510" xr:uid="{00000000-0005-0000-0000-0000B2030000}"/>
    <cellStyle name="Normal 6 5 5" xfId="720" xr:uid="{00000000-0005-0000-0000-0000B3030000}"/>
    <cellStyle name="Normal 6 5 6" xfId="905" xr:uid="{00000000-0005-0000-0000-0000B4030000}"/>
    <cellStyle name="Normal 6 6" xfId="191" xr:uid="{00000000-0005-0000-0000-0000B5030000}"/>
    <cellStyle name="Normal 6 7" xfId="347" xr:uid="{00000000-0005-0000-0000-0000B6030000}"/>
    <cellStyle name="Normal 6 8" xfId="655" xr:uid="{00000000-0005-0000-0000-0000B7030000}"/>
    <cellStyle name="Normal 6 9" xfId="807" xr:uid="{00000000-0005-0000-0000-0000B8030000}"/>
    <cellStyle name="Normal 7" xfId="24" xr:uid="{00000000-0005-0000-0000-0000B9030000}"/>
    <cellStyle name="Normal 8" xfId="104" xr:uid="{00000000-0005-0000-0000-0000BA030000}"/>
    <cellStyle name="Normal 8 2" xfId="317" xr:uid="{00000000-0005-0000-0000-0000BB030000}"/>
    <cellStyle name="Normal 8 2 2" xfId="962" xr:uid="{00000000-0005-0000-0000-0000BC030000}"/>
    <cellStyle name="Normal 8 3" xfId="469" xr:uid="{00000000-0005-0000-0000-0000BD030000}"/>
    <cellStyle name="Normal 8 4" xfId="567" xr:uid="{00000000-0005-0000-0000-0000BE030000}"/>
    <cellStyle name="Normal 8 5" xfId="777" xr:uid="{00000000-0005-0000-0000-0000BF030000}"/>
    <cellStyle name="Normal 8 6" xfId="864" xr:uid="{00000000-0005-0000-0000-0000C0030000}"/>
    <cellStyle name="Normal 9" xfId="121" xr:uid="{00000000-0005-0000-0000-0000C1030000}"/>
    <cellStyle name="Normal 9 2" xfId="332" xr:uid="{00000000-0005-0000-0000-0000C2030000}"/>
    <cellStyle name="Normal 9 2 2" xfId="977" xr:uid="{00000000-0005-0000-0000-0000C3030000}"/>
    <cellStyle name="Normal 9 3" xfId="484" xr:uid="{00000000-0005-0000-0000-0000C4030000}"/>
    <cellStyle name="Normal 9 4" xfId="582" xr:uid="{00000000-0005-0000-0000-0000C5030000}"/>
    <cellStyle name="Normal 9 5" xfId="792" xr:uid="{00000000-0005-0000-0000-0000C6030000}"/>
    <cellStyle name="Normal 9 6" xfId="879" xr:uid="{00000000-0005-0000-0000-0000C7030000}"/>
    <cellStyle name="Note 2" xfId="18" xr:uid="{00000000-0005-0000-0000-0000C8030000}"/>
    <cellStyle name="Note 3" xfId="182" xr:uid="{00000000-0005-0000-0000-0000C9030000}"/>
    <cellStyle name="Percent 2" xfId="6" xr:uid="{00000000-0005-0000-0000-0000CA030000}"/>
    <cellStyle name="Percent 3" xfId="14" xr:uid="{00000000-0005-0000-0000-0000CB030000}"/>
    <cellStyle name="Percent 3 2" xfId="87" xr:uid="{00000000-0005-0000-0000-0000CC030000}"/>
    <cellStyle name="Percent 3 3" xfId="66" xr:uid="{00000000-0005-0000-0000-0000CD030000}"/>
    <cellStyle name="Percent 3 4" xfId="43" xr:uid="{00000000-0005-0000-0000-0000CE030000}"/>
    <cellStyle name="Percent 3 5" xfId="30" xr:uid="{00000000-0005-0000-0000-0000CF030000}"/>
    <cellStyle name="Percent 4" xfId="26" xr:uid="{00000000-0005-0000-0000-0000D0030000}"/>
    <cellStyle name="Prosent" xfId="5" builtinId="5"/>
    <cellStyle name="Prosent 2" xfId="187" xr:uid="{00000000-0005-0000-0000-0000D2030000}"/>
    <cellStyle name="Tusenskille 2" xfId="183" xr:uid="{00000000-0005-0000-0000-0000D3030000}"/>
    <cellStyle name="Tusenskille 2 2" xfId="198" xr:uid="{00000000-0005-0000-0000-0000D4030000}"/>
    <cellStyle name="Tusenskille 2 3" xfId="351" xr:uid="{00000000-0005-0000-0000-0000D5030000}"/>
    <cellStyle name="Tusenskille 2 4" xfId="595" xr:uid="{00000000-0005-0000-0000-0000D6030000}"/>
    <cellStyle name="Tusenskille 2 5" xfId="659" xr:uid="{00000000-0005-0000-0000-0000D7030000}"/>
    <cellStyle name="Tusenskille 3" xfId="184" xr:uid="{00000000-0005-0000-0000-0000D8030000}"/>
    <cellStyle name="Tusenskille 3 2" xfId="199" xr:uid="{00000000-0005-0000-0000-0000D9030000}"/>
    <cellStyle name="Tusenskille 3 3" xfId="352" xr:uid="{00000000-0005-0000-0000-0000DA030000}"/>
    <cellStyle name="Tusenskille 3 4" xfId="596" xr:uid="{00000000-0005-0000-0000-0000DB030000}"/>
    <cellStyle name="Tusenskille 3 5" xfId="660" xr:uid="{00000000-0005-0000-0000-0000DC030000}"/>
  </cellStyles>
  <dxfs count="429">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2.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5.xml"/><Relationship Id="rId58" Type="http://schemas.microsoft.com/office/2017/10/relationships/person" Target="persons/person.xml"/><Relationship Id="rId5" Type="http://schemas.openxmlformats.org/officeDocument/2006/relationships/worksheet" Target="worksheets/sheet5.xml"/><Relationship Id="rId61" Type="http://schemas.openxmlformats.org/officeDocument/2006/relationships/customXml" Target="../customXml/item2.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62"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xml"/><Relationship Id="rId57" Type="http://schemas.openxmlformats.org/officeDocument/2006/relationships/sheetMetadata" Target="metadata.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4.xml"/><Relationship Id="rId6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19</xdr:col>
          <xdr:colOff>447675</xdr:colOff>
          <xdr:row>0</xdr:row>
          <xdr:rowOff>257175</xdr:rowOff>
        </xdr:from>
        <xdr:to>
          <xdr:col>22</xdr:col>
          <xdr:colOff>257175</xdr:colOff>
          <xdr:row>0</xdr:row>
          <xdr:rowOff>1095375</xdr:rowOff>
        </xdr:to>
        <xdr:sp macro="" textlink="">
          <xdr:nvSpPr>
            <xdr:cNvPr id="76803" name="Button 3" hidden="1">
              <a:extLst>
                <a:ext uri="{63B3BB69-23CF-44E3-9099-C40C66FF867C}">
                  <a14:compatExt spid="_x0000_s76803"/>
                </a:ext>
                <a:ext uri="{FF2B5EF4-FFF2-40B4-BE49-F238E27FC236}">
                  <a16:creationId xmlns:a16="http://schemas.microsoft.com/office/drawing/2014/main" id="{00000000-0008-0000-0000-000003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Vis alle faner i workbooken og alle felt i fanen Registrering</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428625</xdr:colOff>
          <xdr:row>0</xdr:row>
          <xdr:rowOff>1143000</xdr:rowOff>
        </xdr:from>
        <xdr:to>
          <xdr:col>22</xdr:col>
          <xdr:colOff>257175</xdr:colOff>
          <xdr:row>15</xdr:row>
          <xdr:rowOff>104775</xdr:rowOff>
        </xdr:to>
        <xdr:sp macro="" textlink="">
          <xdr:nvSpPr>
            <xdr:cNvPr id="76806" name="Button 6" hidden="1">
              <a:extLst>
                <a:ext uri="{63B3BB69-23CF-44E3-9099-C40C66FF867C}">
                  <a14:compatExt spid="_x0000_s76806"/>
                </a:ext>
                <a:ext uri="{FF2B5EF4-FFF2-40B4-BE49-F238E27FC236}">
                  <a16:creationId xmlns:a16="http://schemas.microsoft.com/office/drawing/2014/main" id="{00000000-0008-0000-0000-000006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Tilbakestill workbooken til startposisjon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526142</xdr:colOff>
      <xdr:row>59</xdr:row>
      <xdr:rowOff>163285</xdr:rowOff>
    </xdr:from>
    <xdr:to>
      <xdr:col>2</xdr:col>
      <xdr:colOff>961572</xdr:colOff>
      <xdr:row>71</xdr:row>
      <xdr:rowOff>99785</xdr:rowOff>
    </xdr:to>
    <xdr:sp macro="" textlink="">
      <xdr:nvSpPr>
        <xdr:cNvPr id="4" name="Snakkeboble: rektangel 1">
          <a:extLst>
            <a:ext uri="{FF2B5EF4-FFF2-40B4-BE49-F238E27FC236}">
              <a16:creationId xmlns:a16="http://schemas.microsoft.com/office/drawing/2014/main" id="{99B0BEAD-B1BE-7D5F-70FE-8CC1666C2889}"/>
            </a:ext>
          </a:extLst>
        </xdr:cNvPr>
        <xdr:cNvSpPr/>
      </xdr:nvSpPr>
      <xdr:spPr>
        <a:xfrm>
          <a:off x="1369785" y="8722178"/>
          <a:ext cx="3878037" cy="2004786"/>
        </a:xfrm>
        <a:prstGeom prst="wedgeRectCallout">
          <a:avLst>
            <a:gd name="adj1" fmla="val 38516"/>
            <a:gd name="adj2" fmla="val -134752"/>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nb-NO" sz="1100"/>
        </a:p>
      </xdr:txBody>
    </xdr:sp>
    <xdr:clientData/>
  </xdr:twoCellAnchor>
  <xdr:twoCellAnchor>
    <xdr:from>
      <xdr:col>1</xdr:col>
      <xdr:colOff>553356</xdr:colOff>
      <xdr:row>61</xdr:row>
      <xdr:rowOff>154215</xdr:rowOff>
    </xdr:from>
    <xdr:to>
      <xdr:col>2</xdr:col>
      <xdr:colOff>870856</xdr:colOff>
      <xdr:row>68</xdr:row>
      <xdr:rowOff>136071</xdr:rowOff>
    </xdr:to>
    <xdr:sp macro="" textlink="">
      <xdr:nvSpPr>
        <xdr:cNvPr id="3" name="TekstSylinder 2">
          <a:extLst>
            <a:ext uri="{FF2B5EF4-FFF2-40B4-BE49-F238E27FC236}">
              <a16:creationId xmlns:a16="http://schemas.microsoft.com/office/drawing/2014/main" id="{E0077D03-C1F5-DA05-DE1A-B97371659840}"/>
            </a:ext>
          </a:extLst>
        </xdr:cNvPr>
        <xdr:cNvSpPr txBox="1"/>
      </xdr:nvSpPr>
      <xdr:spPr>
        <a:xfrm>
          <a:off x="1433285" y="8790215"/>
          <a:ext cx="3927928" cy="116114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a:solidFill>
                <a:schemeClr val="bg1"/>
              </a:solidFill>
            </a:rPr>
            <a:t>Fortjeneste skal ikke legges inn ved videreutdanning</a:t>
          </a:r>
          <a:r>
            <a:rPr lang="nb-NO" sz="1100" baseline="0">
              <a:solidFill>
                <a:schemeClr val="bg1"/>
              </a:solidFill>
            </a:rPr>
            <a:t>  med mindre enn 100% deltakerbetaling.</a:t>
          </a:r>
          <a:endParaRPr lang="nb-NO" sz="1100">
            <a:solidFill>
              <a:schemeClr val="bg1"/>
            </a:solidFill>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8001" name="Button 1" hidden="1">
              <a:extLst>
                <a:ext uri="{63B3BB69-23CF-44E3-9099-C40C66FF867C}">
                  <a14:compatExt spid="_x0000_s128001"/>
                </a:ext>
                <a:ext uri="{FF2B5EF4-FFF2-40B4-BE49-F238E27FC236}">
                  <a16:creationId xmlns:a16="http://schemas.microsoft.com/office/drawing/2014/main" id="{00000000-0008-0000-0400-00000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8002" name="Button 2" hidden="1">
              <a:extLst>
                <a:ext uri="{63B3BB69-23CF-44E3-9099-C40C66FF867C}">
                  <a14:compatExt spid="_x0000_s128002"/>
                </a:ext>
                <a:ext uri="{FF2B5EF4-FFF2-40B4-BE49-F238E27FC236}">
                  <a16:creationId xmlns:a16="http://schemas.microsoft.com/office/drawing/2014/main" id="{00000000-0008-0000-0400-00000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142875</xdr:rowOff>
        </xdr:to>
        <xdr:sp macro="" textlink="">
          <xdr:nvSpPr>
            <xdr:cNvPr id="128003" name="Button 3" hidden="1">
              <a:extLst>
                <a:ext uri="{63B3BB69-23CF-44E3-9099-C40C66FF867C}">
                  <a14:compatExt spid="_x0000_s128003"/>
                </a:ext>
                <a:ext uri="{FF2B5EF4-FFF2-40B4-BE49-F238E27FC236}">
                  <a16:creationId xmlns:a16="http://schemas.microsoft.com/office/drawing/2014/main" id="{00000000-0008-0000-0400-00000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14</xdr:row>
          <xdr:rowOff>28575</xdr:rowOff>
        </xdr:from>
        <xdr:to>
          <xdr:col>0</xdr:col>
          <xdr:colOff>790575</xdr:colOff>
          <xdr:row>14</xdr:row>
          <xdr:rowOff>142875</xdr:rowOff>
        </xdr:to>
        <xdr:sp macro="" textlink="">
          <xdr:nvSpPr>
            <xdr:cNvPr id="128004" name="Button 4" hidden="1">
              <a:extLst>
                <a:ext uri="{63B3BB69-23CF-44E3-9099-C40C66FF867C}">
                  <a14:compatExt spid="_x0000_s128004"/>
                </a:ext>
                <a:ext uri="{FF2B5EF4-FFF2-40B4-BE49-F238E27FC236}">
                  <a16:creationId xmlns:a16="http://schemas.microsoft.com/office/drawing/2014/main" id="{00000000-0008-0000-0400-00000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142875</xdr:rowOff>
        </xdr:to>
        <xdr:sp macro="" textlink="">
          <xdr:nvSpPr>
            <xdr:cNvPr id="128005" name="Button 5" hidden="1">
              <a:extLst>
                <a:ext uri="{63B3BB69-23CF-44E3-9099-C40C66FF867C}">
                  <a14:compatExt spid="_x0000_s128005"/>
                </a:ext>
                <a:ext uri="{FF2B5EF4-FFF2-40B4-BE49-F238E27FC236}">
                  <a16:creationId xmlns:a16="http://schemas.microsoft.com/office/drawing/2014/main" id="{00000000-0008-0000-0400-00000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26</xdr:row>
          <xdr:rowOff>28575</xdr:rowOff>
        </xdr:from>
        <xdr:to>
          <xdr:col>0</xdr:col>
          <xdr:colOff>790575</xdr:colOff>
          <xdr:row>26</xdr:row>
          <xdr:rowOff>142875</xdr:rowOff>
        </xdr:to>
        <xdr:sp macro="" textlink="">
          <xdr:nvSpPr>
            <xdr:cNvPr id="128006" name="Button 6" hidden="1">
              <a:extLst>
                <a:ext uri="{63B3BB69-23CF-44E3-9099-C40C66FF867C}">
                  <a14:compatExt spid="_x0000_s128006"/>
                </a:ext>
                <a:ext uri="{FF2B5EF4-FFF2-40B4-BE49-F238E27FC236}">
                  <a16:creationId xmlns:a16="http://schemas.microsoft.com/office/drawing/2014/main" id="{00000000-0008-0000-0400-00000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142875</xdr:rowOff>
        </xdr:to>
        <xdr:sp macro="" textlink="">
          <xdr:nvSpPr>
            <xdr:cNvPr id="128007" name="Button 7" hidden="1">
              <a:extLst>
                <a:ext uri="{63B3BB69-23CF-44E3-9099-C40C66FF867C}">
                  <a14:compatExt spid="_x0000_s128007"/>
                </a:ext>
                <a:ext uri="{FF2B5EF4-FFF2-40B4-BE49-F238E27FC236}">
                  <a16:creationId xmlns:a16="http://schemas.microsoft.com/office/drawing/2014/main" id="{00000000-0008-0000-0400-00000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32</xdr:row>
          <xdr:rowOff>28575</xdr:rowOff>
        </xdr:from>
        <xdr:to>
          <xdr:col>0</xdr:col>
          <xdr:colOff>790575</xdr:colOff>
          <xdr:row>32</xdr:row>
          <xdr:rowOff>142875</xdr:rowOff>
        </xdr:to>
        <xdr:sp macro="" textlink="">
          <xdr:nvSpPr>
            <xdr:cNvPr id="128008" name="Button 8" hidden="1">
              <a:extLst>
                <a:ext uri="{63B3BB69-23CF-44E3-9099-C40C66FF867C}">
                  <a14:compatExt spid="_x0000_s128008"/>
                </a:ext>
                <a:ext uri="{FF2B5EF4-FFF2-40B4-BE49-F238E27FC236}">
                  <a16:creationId xmlns:a16="http://schemas.microsoft.com/office/drawing/2014/main" id="{00000000-0008-0000-0400-00000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142875</xdr:rowOff>
        </xdr:to>
        <xdr:sp macro="" textlink="">
          <xdr:nvSpPr>
            <xdr:cNvPr id="128009" name="Button 9" hidden="1">
              <a:extLst>
                <a:ext uri="{63B3BB69-23CF-44E3-9099-C40C66FF867C}">
                  <a14:compatExt spid="_x0000_s128009"/>
                </a:ext>
                <a:ext uri="{FF2B5EF4-FFF2-40B4-BE49-F238E27FC236}">
                  <a16:creationId xmlns:a16="http://schemas.microsoft.com/office/drawing/2014/main" id="{00000000-0008-0000-0400-000009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46</xdr:row>
          <xdr:rowOff>28575</xdr:rowOff>
        </xdr:from>
        <xdr:to>
          <xdr:col>0</xdr:col>
          <xdr:colOff>790575</xdr:colOff>
          <xdr:row>46</xdr:row>
          <xdr:rowOff>142875</xdr:rowOff>
        </xdr:to>
        <xdr:sp macro="" textlink="">
          <xdr:nvSpPr>
            <xdr:cNvPr id="128010" name="Button 10" hidden="1">
              <a:extLst>
                <a:ext uri="{63B3BB69-23CF-44E3-9099-C40C66FF867C}">
                  <a14:compatExt spid="_x0000_s128010"/>
                </a:ext>
                <a:ext uri="{FF2B5EF4-FFF2-40B4-BE49-F238E27FC236}">
                  <a16:creationId xmlns:a16="http://schemas.microsoft.com/office/drawing/2014/main" id="{00000000-0008-0000-0400-00000A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8011" name="Button 11" hidden="1">
              <a:extLst>
                <a:ext uri="{63B3BB69-23CF-44E3-9099-C40C66FF867C}">
                  <a14:compatExt spid="_x0000_s128011"/>
                </a:ext>
                <a:ext uri="{FF2B5EF4-FFF2-40B4-BE49-F238E27FC236}">
                  <a16:creationId xmlns:a16="http://schemas.microsoft.com/office/drawing/2014/main" id="{00000000-0008-0000-0400-00000B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8012" name="Button 12" hidden="1">
              <a:extLst>
                <a:ext uri="{63B3BB69-23CF-44E3-9099-C40C66FF867C}">
                  <a14:compatExt spid="_x0000_s128012"/>
                </a:ext>
                <a:ext uri="{FF2B5EF4-FFF2-40B4-BE49-F238E27FC236}">
                  <a16:creationId xmlns:a16="http://schemas.microsoft.com/office/drawing/2014/main" id="{00000000-0008-0000-0400-00000C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142875</xdr:rowOff>
        </xdr:to>
        <xdr:sp macro="" textlink="">
          <xdr:nvSpPr>
            <xdr:cNvPr id="128013" name="Button 13" hidden="1">
              <a:extLst>
                <a:ext uri="{63B3BB69-23CF-44E3-9099-C40C66FF867C}">
                  <a14:compatExt spid="_x0000_s128013"/>
                </a:ext>
                <a:ext uri="{FF2B5EF4-FFF2-40B4-BE49-F238E27FC236}">
                  <a16:creationId xmlns:a16="http://schemas.microsoft.com/office/drawing/2014/main" id="{00000000-0008-0000-0400-00000D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14</xdr:row>
          <xdr:rowOff>28575</xdr:rowOff>
        </xdr:from>
        <xdr:to>
          <xdr:col>0</xdr:col>
          <xdr:colOff>790575</xdr:colOff>
          <xdr:row>14</xdr:row>
          <xdr:rowOff>142875</xdr:rowOff>
        </xdr:to>
        <xdr:sp macro="" textlink="">
          <xdr:nvSpPr>
            <xdr:cNvPr id="128014" name="Button 14" hidden="1">
              <a:extLst>
                <a:ext uri="{63B3BB69-23CF-44E3-9099-C40C66FF867C}">
                  <a14:compatExt spid="_x0000_s128014"/>
                </a:ext>
                <a:ext uri="{FF2B5EF4-FFF2-40B4-BE49-F238E27FC236}">
                  <a16:creationId xmlns:a16="http://schemas.microsoft.com/office/drawing/2014/main" id="{00000000-0008-0000-0400-00000E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142875</xdr:rowOff>
        </xdr:to>
        <xdr:sp macro="" textlink="">
          <xdr:nvSpPr>
            <xdr:cNvPr id="128015" name="Button 15" hidden="1">
              <a:extLst>
                <a:ext uri="{63B3BB69-23CF-44E3-9099-C40C66FF867C}">
                  <a14:compatExt spid="_x0000_s128015"/>
                </a:ext>
                <a:ext uri="{FF2B5EF4-FFF2-40B4-BE49-F238E27FC236}">
                  <a16:creationId xmlns:a16="http://schemas.microsoft.com/office/drawing/2014/main" id="{00000000-0008-0000-0400-00000F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26</xdr:row>
          <xdr:rowOff>28575</xdr:rowOff>
        </xdr:from>
        <xdr:to>
          <xdr:col>0</xdr:col>
          <xdr:colOff>790575</xdr:colOff>
          <xdr:row>26</xdr:row>
          <xdr:rowOff>142875</xdr:rowOff>
        </xdr:to>
        <xdr:sp macro="" textlink="">
          <xdr:nvSpPr>
            <xdr:cNvPr id="128016" name="Button 16" hidden="1">
              <a:extLst>
                <a:ext uri="{63B3BB69-23CF-44E3-9099-C40C66FF867C}">
                  <a14:compatExt spid="_x0000_s128016"/>
                </a:ext>
                <a:ext uri="{FF2B5EF4-FFF2-40B4-BE49-F238E27FC236}">
                  <a16:creationId xmlns:a16="http://schemas.microsoft.com/office/drawing/2014/main" id="{00000000-0008-0000-0400-000010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142875</xdr:rowOff>
        </xdr:to>
        <xdr:sp macro="" textlink="">
          <xdr:nvSpPr>
            <xdr:cNvPr id="128017" name="Button 17" hidden="1">
              <a:extLst>
                <a:ext uri="{63B3BB69-23CF-44E3-9099-C40C66FF867C}">
                  <a14:compatExt spid="_x0000_s128017"/>
                </a:ext>
                <a:ext uri="{FF2B5EF4-FFF2-40B4-BE49-F238E27FC236}">
                  <a16:creationId xmlns:a16="http://schemas.microsoft.com/office/drawing/2014/main" id="{00000000-0008-0000-0400-00001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32</xdr:row>
          <xdr:rowOff>28575</xdr:rowOff>
        </xdr:from>
        <xdr:to>
          <xdr:col>0</xdr:col>
          <xdr:colOff>790575</xdr:colOff>
          <xdr:row>32</xdr:row>
          <xdr:rowOff>142875</xdr:rowOff>
        </xdr:to>
        <xdr:sp macro="" textlink="">
          <xdr:nvSpPr>
            <xdr:cNvPr id="128018" name="Button 18" hidden="1">
              <a:extLst>
                <a:ext uri="{63B3BB69-23CF-44E3-9099-C40C66FF867C}">
                  <a14:compatExt spid="_x0000_s128018"/>
                </a:ext>
                <a:ext uri="{FF2B5EF4-FFF2-40B4-BE49-F238E27FC236}">
                  <a16:creationId xmlns:a16="http://schemas.microsoft.com/office/drawing/2014/main" id="{00000000-0008-0000-0400-00001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142875</xdr:rowOff>
        </xdr:to>
        <xdr:sp macro="" textlink="">
          <xdr:nvSpPr>
            <xdr:cNvPr id="128019" name="Button 19" hidden="1">
              <a:extLst>
                <a:ext uri="{63B3BB69-23CF-44E3-9099-C40C66FF867C}">
                  <a14:compatExt spid="_x0000_s128019"/>
                </a:ext>
                <a:ext uri="{FF2B5EF4-FFF2-40B4-BE49-F238E27FC236}">
                  <a16:creationId xmlns:a16="http://schemas.microsoft.com/office/drawing/2014/main" id="{00000000-0008-0000-0400-00001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46</xdr:row>
          <xdr:rowOff>28575</xdr:rowOff>
        </xdr:from>
        <xdr:to>
          <xdr:col>0</xdr:col>
          <xdr:colOff>790575</xdr:colOff>
          <xdr:row>46</xdr:row>
          <xdr:rowOff>142875</xdr:rowOff>
        </xdr:to>
        <xdr:sp macro="" textlink="">
          <xdr:nvSpPr>
            <xdr:cNvPr id="128020" name="Button 20" hidden="1">
              <a:extLst>
                <a:ext uri="{63B3BB69-23CF-44E3-9099-C40C66FF867C}">
                  <a14:compatExt spid="_x0000_s128020"/>
                </a:ext>
                <a:ext uri="{FF2B5EF4-FFF2-40B4-BE49-F238E27FC236}">
                  <a16:creationId xmlns:a16="http://schemas.microsoft.com/office/drawing/2014/main" id="{00000000-0008-0000-0400-00001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342900</xdr:colOff>
          <xdr:row>0</xdr:row>
          <xdr:rowOff>66675</xdr:rowOff>
        </xdr:from>
        <xdr:to>
          <xdr:col>9</xdr:col>
          <xdr:colOff>714375</xdr:colOff>
          <xdr:row>1</xdr:row>
          <xdr:rowOff>0</xdr:rowOff>
        </xdr:to>
        <xdr:sp macro="" textlink="">
          <xdr:nvSpPr>
            <xdr:cNvPr id="128021" name="Button 21" hidden="1">
              <a:extLst>
                <a:ext uri="{63B3BB69-23CF-44E3-9099-C40C66FF867C}">
                  <a14:compatExt spid="_x0000_s128021"/>
                </a:ext>
                <a:ext uri="{FF2B5EF4-FFF2-40B4-BE49-F238E27FC236}">
                  <a16:creationId xmlns:a16="http://schemas.microsoft.com/office/drawing/2014/main" id="{00000000-0008-0000-0400-00001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847725</xdr:colOff>
          <xdr:row>0</xdr:row>
          <xdr:rowOff>66675</xdr:rowOff>
        </xdr:from>
        <xdr:to>
          <xdr:col>9</xdr:col>
          <xdr:colOff>1857375</xdr:colOff>
          <xdr:row>1</xdr:row>
          <xdr:rowOff>0</xdr:rowOff>
        </xdr:to>
        <xdr:sp macro="" textlink="">
          <xdr:nvSpPr>
            <xdr:cNvPr id="128022" name="Button 22" hidden="1">
              <a:extLst>
                <a:ext uri="{63B3BB69-23CF-44E3-9099-C40C66FF867C}">
                  <a14:compatExt spid="_x0000_s128022"/>
                </a:ext>
                <a:ext uri="{FF2B5EF4-FFF2-40B4-BE49-F238E27FC236}">
                  <a16:creationId xmlns:a16="http://schemas.microsoft.com/office/drawing/2014/main" id="{00000000-0008-0000-0400-00001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53</xdr:row>
          <xdr:rowOff>28575</xdr:rowOff>
        </xdr:from>
        <xdr:to>
          <xdr:col>0</xdr:col>
          <xdr:colOff>390525</xdr:colOff>
          <xdr:row>53</xdr:row>
          <xdr:rowOff>142875</xdr:rowOff>
        </xdr:to>
        <xdr:sp macro="" textlink="">
          <xdr:nvSpPr>
            <xdr:cNvPr id="128023" name="Button 23" hidden="1">
              <a:extLst>
                <a:ext uri="{63B3BB69-23CF-44E3-9099-C40C66FF867C}">
                  <a14:compatExt spid="_x0000_s128023"/>
                </a:ext>
                <a:ext uri="{FF2B5EF4-FFF2-40B4-BE49-F238E27FC236}">
                  <a16:creationId xmlns:a16="http://schemas.microsoft.com/office/drawing/2014/main" id="{00000000-0008-0000-0400-00001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53</xdr:row>
          <xdr:rowOff>28575</xdr:rowOff>
        </xdr:from>
        <xdr:to>
          <xdr:col>0</xdr:col>
          <xdr:colOff>790575</xdr:colOff>
          <xdr:row>53</xdr:row>
          <xdr:rowOff>142875</xdr:rowOff>
        </xdr:to>
        <xdr:sp macro="" textlink="">
          <xdr:nvSpPr>
            <xdr:cNvPr id="128024" name="Button 24" hidden="1">
              <a:extLst>
                <a:ext uri="{63B3BB69-23CF-44E3-9099-C40C66FF867C}">
                  <a14:compatExt spid="_x0000_s128024"/>
                </a:ext>
                <a:ext uri="{FF2B5EF4-FFF2-40B4-BE49-F238E27FC236}">
                  <a16:creationId xmlns:a16="http://schemas.microsoft.com/office/drawing/2014/main" id="{00000000-0008-0000-0400-00001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104775</xdr:colOff>
          <xdr:row>2</xdr:row>
          <xdr:rowOff>419100</xdr:rowOff>
        </xdr:from>
        <xdr:to>
          <xdr:col>0</xdr:col>
          <xdr:colOff>409575</xdr:colOff>
          <xdr:row>2</xdr:row>
          <xdr:rowOff>523875</xdr:rowOff>
        </xdr:to>
        <xdr:sp macro="" textlink="">
          <xdr:nvSpPr>
            <xdr:cNvPr id="93189" name="Button 5" hidden="1">
              <a:extLst>
                <a:ext uri="{63B3BB69-23CF-44E3-9099-C40C66FF867C}">
                  <a14:compatExt spid="_x0000_s93189"/>
                </a:ext>
                <a:ext uri="{FF2B5EF4-FFF2-40B4-BE49-F238E27FC236}">
                  <a16:creationId xmlns:a16="http://schemas.microsoft.com/office/drawing/2014/main" id="{00000000-0008-0000-0500-000005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523875</xdr:colOff>
          <xdr:row>2</xdr:row>
          <xdr:rowOff>409575</xdr:rowOff>
        </xdr:from>
        <xdr:to>
          <xdr:col>0</xdr:col>
          <xdr:colOff>828675</xdr:colOff>
          <xdr:row>2</xdr:row>
          <xdr:rowOff>523875</xdr:rowOff>
        </xdr:to>
        <xdr:sp macro="" textlink="">
          <xdr:nvSpPr>
            <xdr:cNvPr id="93190" name="Button 6" hidden="1">
              <a:extLst>
                <a:ext uri="{63B3BB69-23CF-44E3-9099-C40C66FF867C}">
                  <a14:compatExt spid="_x0000_s93190"/>
                </a:ext>
                <a:ext uri="{FF2B5EF4-FFF2-40B4-BE49-F238E27FC236}">
                  <a16:creationId xmlns:a16="http://schemas.microsoft.com/office/drawing/2014/main" id="{00000000-0008-0000-0500-000006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7</xdr:row>
          <xdr:rowOff>104775</xdr:rowOff>
        </xdr:from>
        <xdr:to>
          <xdr:col>0</xdr:col>
          <xdr:colOff>390525</xdr:colOff>
          <xdr:row>7</xdr:row>
          <xdr:rowOff>200025</xdr:rowOff>
        </xdr:to>
        <xdr:sp macro="" textlink="">
          <xdr:nvSpPr>
            <xdr:cNvPr id="93193" name="Button 9" hidden="1">
              <a:extLst>
                <a:ext uri="{63B3BB69-23CF-44E3-9099-C40C66FF867C}">
                  <a14:compatExt spid="_x0000_s93193"/>
                </a:ext>
                <a:ext uri="{FF2B5EF4-FFF2-40B4-BE49-F238E27FC236}">
                  <a16:creationId xmlns:a16="http://schemas.microsoft.com/office/drawing/2014/main" id="{00000000-0008-0000-0500-000009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7</xdr:row>
          <xdr:rowOff>104775</xdr:rowOff>
        </xdr:from>
        <xdr:to>
          <xdr:col>0</xdr:col>
          <xdr:colOff>790575</xdr:colOff>
          <xdr:row>7</xdr:row>
          <xdr:rowOff>200025</xdr:rowOff>
        </xdr:to>
        <xdr:sp macro="" textlink="">
          <xdr:nvSpPr>
            <xdr:cNvPr id="93194" name="Button 10" hidden="1">
              <a:extLst>
                <a:ext uri="{63B3BB69-23CF-44E3-9099-C40C66FF867C}">
                  <a14:compatExt spid="_x0000_s93194"/>
                </a:ext>
                <a:ext uri="{FF2B5EF4-FFF2-40B4-BE49-F238E27FC236}">
                  <a16:creationId xmlns:a16="http://schemas.microsoft.com/office/drawing/2014/main" id="{00000000-0008-0000-0500-00000A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0</xdr:row>
          <xdr:rowOff>85725</xdr:rowOff>
        </xdr:from>
        <xdr:to>
          <xdr:col>9</xdr:col>
          <xdr:colOff>1000125</xdr:colOff>
          <xdr:row>1</xdr:row>
          <xdr:rowOff>152400</xdr:rowOff>
        </xdr:to>
        <xdr:sp macro="" textlink="">
          <xdr:nvSpPr>
            <xdr:cNvPr id="93197" name="Button 13" hidden="1">
              <a:extLst>
                <a:ext uri="{63B3BB69-23CF-44E3-9099-C40C66FF867C}">
                  <a14:compatExt spid="_x0000_s93197"/>
                </a:ext>
                <a:ext uri="{FF2B5EF4-FFF2-40B4-BE49-F238E27FC236}">
                  <a16:creationId xmlns:a16="http://schemas.microsoft.com/office/drawing/2014/main" id="{00000000-0008-0000-0500-00000D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1133475</xdr:colOff>
          <xdr:row>0</xdr:row>
          <xdr:rowOff>85725</xdr:rowOff>
        </xdr:from>
        <xdr:to>
          <xdr:col>9</xdr:col>
          <xdr:colOff>2143125</xdr:colOff>
          <xdr:row>1</xdr:row>
          <xdr:rowOff>152400</xdr:rowOff>
        </xdr:to>
        <xdr:sp macro="" textlink="">
          <xdr:nvSpPr>
            <xdr:cNvPr id="93198" name="Button 14" hidden="1">
              <a:extLst>
                <a:ext uri="{63B3BB69-23CF-44E3-9099-C40C66FF867C}">
                  <a14:compatExt spid="_x0000_s93198"/>
                </a:ext>
                <a:ext uri="{FF2B5EF4-FFF2-40B4-BE49-F238E27FC236}">
                  <a16:creationId xmlns:a16="http://schemas.microsoft.com/office/drawing/2014/main" id="{00000000-0008-0000-0500-00000E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762000</xdr:colOff>
          <xdr:row>0</xdr:row>
          <xdr:rowOff>85725</xdr:rowOff>
        </xdr:from>
        <xdr:to>
          <xdr:col>8</xdr:col>
          <xdr:colOff>428625</xdr:colOff>
          <xdr:row>1</xdr:row>
          <xdr:rowOff>152400</xdr:rowOff>
        </xdr:to>
        <xdr:sp macro="" textlink="">
          <xdr:nvSpPr>
            <xdr:cNvPr id="93200" name="Button 16" hidden="1">
              <a:extLst>
                <a:ext uri="{63B3BB69-23CF-44E3-9099-C40C66FF867C}">
                  <a14:compatExt spid="_x0000_s93200"/>
                </a:ext>
                <a:ext uri="{FF2B5EF4-FFF2-40B4-BE49-F238E27FC236}">
                  <a16:creationId xmlns:a16="http://schemas.microsoft.com/office/drawing/2014/main" id="{00000000-0008-0000-0500-000010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495300</xdr:rowOff>
        </xdr:from>
        <xdr:to>
          <xdr:col>0</xdr:col>
          <xdr:colOff>381000</xdr:colOff>
          <xdr:row>2</xdr:row>
          <xdr:rowOff>600075</xdr:rowOff>
        </xdr:to>
        <xdr:sp macro="" textlink="">
          <xdr:nvSpPr>
            <xdr:cNvPr id="56329" name="Button 9" hidden="1">
              <a:extLst>
                <a:ext uri="{63B3BB69-23CF-44E3-9099-C40C66FF867C}">
                  <a14:compatExt spid="_x0000_s56329"/>
                </a:ext>
                <a:ext uri="{FF2B5EF4-FFF2-40B4-BE49-F238E27FC236}">
                  <a16:creationId xmlns:a16="http://schemas.microsoft.com/office/drawing/2014/main" id="{00000000-0008-0000-0600-00000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466725</xdr:colOff>
          <xdr:row>2</xdr:row>
          <xdr:rowOff>495300</xdr:rowOff>
        </xdr:from>
        <xdr:to>
          <xdr:col>0</xdr:col>
          <xdr:colOff>771525</xdr:colOff>
          <xdr:row>2</xdr:row>
          <xdr:rowOff>600075</xdr:rowOff>
        </xdr:to>
        <xdr:sp macro="" textlink="">
          <xdr:nvSpPr>
            <xdr:cNvPr id="56330" name="Button 10" hidden="1">
              <a:extLst>
                <a:ext uri="{63B3BB69-23CF-44E3-9099-C40C66FF867C}">
                  <a14:compatExt spid="_x0000_s56330"/>
                </a:ext>
                <a:ext uri="{FF2B5EF4-FFF2-40B4-BE49-F238E27FC236}">
                  <a16:creationId xmlns:a16="http://schemas.microsoft.com/office/drawing/2014/main" id="{00000000-0008-0000-0600-00000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161925</xdr:colOff>
          <xdr:row>0</xdr:row>
          <xdr:rowOff>66675</xdr:rowOff>
        </xdr:from>
        <xdr:to>
          <xdr:col>4</xdr:col>
          <xdr:colOff>1171575</xdr:colOff>
          <xdr:row>1</xdr:row>
          <xdr:rowOff>123825</xdr:rowOff>
        </xdr:to>
        <xdr:sp macro="" textlink="">
          <xdr:nvSpPr>
            <xdr:cNvPr id="56341" name="Button 21" hidden="1">
              <a:extLst>
                <a:ext uri="{63B3BB69-23CF-44E3-9099-C40C66FF867C}">
                  <a14:compatExt spid="_x0000_s56341"/>
                </a:ext>
                <a:ext uri="{FF2B5EF4-FFF2-40B4-BE49-F238E27FC236}">
                  <a16:creationId xmlns:a16="http://schemas.microsoft.com/office/drawing/2014/main" id="{00000000-0008-0000-0600-000015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1304925</xdr:colOff>
          <xdr:row>0</xdr:row>
          <xdr:rowOff>66675</xdr:rowOff>
        </xdr:from>
        <xdr:to>
          <xdr:col>4</xdr:col>
          <xdr:colOff>2314575</xdr:colOff>
          <xdr:row>1</xdr:row>
          <xdr:rowOff>123825</xdr:rowOff>
        </xdr:to>
        <xdr:sp macro="" textlink="">
          <xdr:nvSpPr>
            <xdr:cNvPr id="56342" name="Button 22" hidden="1">
              <a:extLst>
                <a:ext uri="{63B3BB69-23CF-44E3-9099-C40C66FF867C}">
                  <a14:compatExt spid="_x0000_s56342"/>
                </a:ext>
                <a:ext uri="{FF2B5EF4-FFF2-40B4-BE49-F238E27FC236}">
                  <a16:creationId xmlns:a16="http://schemas.microsoft.com/office/drawing/2014/main" id="{00000000-0008-0000-0600-000016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xdr:col>
          <xdr:colOff>2695575</xdr:colOff>
          <xdr:row>0</xdr:row>
          <xdr:rowOff>66675</xdr:rowOff>
        </xdr:from>
        <xdr:to>
          <xdr:col>4</xdr:col>
          <xdr:colOff>76200</xdr:colOff>
          <xdr:row>1</xdr:row>
          <xdr:rowOff>123825</xdr:rowOff>
        </xdr:to>
        <xdr:sp macro="" textlink="">
          <xdr:nvSpPr>
            <xdr:cNvPr id="56343" name="Button 23" hidden="1">
              <a:extLst>
                <a:ext uri="{63B3BB69-23CF-44E3-9099-C40C66FF867C}">
                  <a14:compatExt spid="_x0000_s56343"/>
                </a:ext>
                <a:ext uri="{FF2B5EF4-FFF2-40B4-BE49-F238E27FC236}">
                  <a16:creationId xmlns:a16="http://schemas.microsoft.com/office/drawing/2014/main" id="{00000000-0008-0000-0600-000017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66675</xdr:colOff>
          <xdr:row>8</xdr:row>
          <xdr:rowOff>47625</xdr:rowOff>
        </xdr:from>
        <xdr:to>
          <xdr:col>0</xdr:col>
          <xdr:colOff>371475</xdr:colOff>
          <xdr:row>8</xdr:row>
          <xdr:rowOff>152400</xdr:rowOff>
        </xdr:to>
        <xdr:sp macro="" textlink="">
          <xdr:nvSpPr>
            <xdr:cNvPr id="56345" name="Button 25" hidden="1">
              <a:extLst>
                <a:ext uri="{63B3BB69-23CF-44E3-9099-C40C66FF867C}">
                  <a14:compatExt spid="_x0000_s56345"/>
                </a:ext>
                <a:ext uri="{FF2B5EF4-FFF2-40B4-BE49-F238E27FC236}">
                  <a16:creationId xmlns:a16="http://schemas.microsoft.com/office/drawing/2014/main" id="{00000000-0008-0000-0600-00001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447675</xdr:colOff>
          <xdr:row>8</xdr:row>
          <xdr:rowOff>47625</xdr:rowOff>
        </xdr:from>
        <xdr:to>
          <xdr:col>0</xdr:col>
          <xdr:colOff>752475</xdr:colOff>
          <xdr:row>8</xdr:row>
          <xdr:rowOff>152400</xdr:rowOff>
        </xdr:to>
        <xdr:sp macro="" textlink="">
          <xdr:nvSpPr>
            <xdr:cNvPr id="56346" name="Button 26" hidden="1">
              <a:extLst>
                <a:ext uri="{63B3BB69-23CF-44E3-9099-C40C66FF867C}">
                  <a14:compatExt spid="_x0000_s56346"/>
                </a:ext>
                <a:ext uri="{FF2B5EF4-FFF2-40B4-BE49-F238E27FC236}">
                  <a16:creationId xmlns:a16="http://schemas.microsoft.com/office/drawing/2014/main" id="{00000000-0008-0000-0600-00001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18</xdr:row>
          <xdr:rowOff>66675</xdr:rowOff>
        </xdr:from>
        <xdr:to>
          <xdr:col>0</xdr:col>
          <xdr:colOff>390525</xdr:colOff>
          <xdr:row>18</xdr:row>
          <xdr:rowOff>161925</xdr:rowOff>
        </xdr:to>
        <xdr:sp macro="" textlink="">
          <xdr:nvSpPr>
            <xdr:cNvPr id="129025" name="Button 1" hidden="1">
              <a:extLst>
                <a:ext uri="{63B3BB69-23CF-44E3-9099-C40C66FF867C}">
                  <a14:compatExt spid="_x0000_s129025"/>
                </a:ext>
                <a:ext uri="{FF2B5EF4-FFF2-40B4-BE49-F238E27FC236}">
                  <a16:creationId xmlns:a16="http://schemas.microsoft.com/office/drawing/2014/main" id="{00000000-0008-0000-0D00-000001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18</xdr:row>
          <xdr:rowOff>66675</xdr:rowOff>
        </xdr:from>
        <xdr:to>
          <xdr:col>0</xdr:col>
          <xdr:colOff>790575</xdr:colOff>
          <xdr:row>18</xdr:row>
          <xdr:rowOff>161925</xdr:rowOff>
        </xdr:to>
        <xdr:sp macro="" textlink="">
          <xdr:nvSpPr>
            <xdr:cNvPr id="129026" name="Button 2" hidden="1">
              <a:extLst>
                <a:ext uri="{63B3BB69-23CF-44E3-9099-C40C66FF867C}">
                  <a14:compatExt spid="_x0000_s129026"/>
                </a:ext>
                <a:ext uri="{FF2B5EF4-FFF2-40B4-BE49-F238E27FC236}">
                  <a16:creationId xmlns:a16="http://schemas.microsoft.com/office/drawing/2014/main" id="{00000000-0008-0000-0D00-000002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microsoft.com/office/2019/04/relationships/externalLinkLongPath" Target="file:///C:\Users\mikkelbd\OneDrive%20-%20Universitetet%20i%20Oslo\Documents\kant.uio.no\los-ads-u1\mikkelbd\pc\Dokumenter\kant.uio.no\los-ads-u1\mikkelbd\pc\Dokumenter\kant.uio.no\los-ads-u1\EFP\IHR-leveranser%20-%20EFP\S&#248;knadsbudsjett\s&#248;knadsbudsjettering_1.3.xlsx?A8E68162" TargetMode="External"/><Relationship Id="rId1" Type="http://schemas.openxmlformats.org/officeDocument/2006/relationships/externalLinkPath" Target="file:///\\A8E68162\s&#248;knadsbudsjettering_1.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grn\Downloads\Soknadsbudsjettering%20oppdrag%20-%20TDI_6%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uio.no/for-ansatte/arbeidsstotte/okonomi/efp/soknad-og-kontrakt/budsjettering/gjeldende_maler_paa_nett/soknadsbudsjettering-konferanse-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pc\Dokumenter\SFF-IV-v1-21.04.201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kant\los-ads-u1\dagrn\pc\Downloads\Budsjettmal_v52%20partnere_justert%20terj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sheetData sheetId="2">
        <row r="4">
          <cell r="B4" t="str">
            <v>Prosjektansatt</v>
          </cell>
        </row>
        <row r="21">
          <cell r="A21" t="str">
            <v>Viderefordelte midler</v>
          </cell>
        </row>
      </sheetData>
      <sheetData sheetId="3">
        <row r="7">
          <cell r="D7">
            <v>0</v>
          </cell>
        </row>
      </sheetData>
      <sheetData sheetId="4"/>
      <sheetData sheetId="5"/>
      <sheetData sheetId="6">
        <row r="22">
          <cell r="M22">
            <v>19697724.783695277</v>
          </cell>
        </row>
      </sheetData>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row r="7">
          <cell r="C7">
            <v>0</v>
          </cell>
        </row>
        <row r="13">
          <cell r="C13">
            <v>0</v>
          </cell>
        </row>
        <row r="30">
          <cell r="E30">
            <v>0</v>
          </cell>
          <cell r="F30">
            <v>0</v>
          </cell>
        </row>
      </sheetData>
      <sheetData sheetId="2"/>
      <sheetData sheetId="3"/>
      <sheetData sheetId="4"/>
      <sheetData sheetId="5"/>
      <sheetData sheetId="6"/>
      <sheetData sheetId="7"/>
      <sheetData sheetId="8"/>
      <sheetData sheetId="9">
        <row r="3">
          <cell r="H3">
            <v>1628</v>
          </cell>
        </row>
      </sheetData>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SFF-basis"/>
      <sheetName val="Eksist.prosj."/>
      <sheetName val="Nye prosjekter"/>
      <sheetName val="Eksist. samarb."/>
      <sheetName val="Nye samarb."/>
      <sheetName val="Tabeller"/>
    </sheetNames>
    <sheetDataSet>
      <sheetData sheetId="0" refreshError="1"/>
      <sheetData sheetId="1" refreshError="1">
        <row r="3">
          <cell r="AJ3">
            <v>1</v>
          </cell>
        </row>
        <row r="53">
          <cell r="AJ53">
            <v>2013</v>
          </cell>
          <cell r="AK53">
            <v>2014</v>
          </cell>
          <cell r="AL53">
            <v>2015</v>
          </cell>
          <cell r="AM53">
            <v>2016</v>
          </cell>
          <cell r="AN53">
            <v>2017</v>
          </cell>
          <cell r="AO53">
            <v>2018</v>
          </cell>
          <cell r="AP53">
            <v>2019</v>
          </cell>
          <cell r="AQ53">
            <v>2020</v>
          </cell>
          <cell r="AR53">
            <v>2021</v>
          </cell>
          <cell r="AS53">
            <v>2022</v>
          </cell>
        </row>
      </sheetData>
      <sheetData sheetId="2" refreshError="1"/>
      <sheetData sheetId="3" refreshError="1"/>
      <sheetData sheetId="4" refreshError="1"/>
      <sheetData sheetId="5" refreshError="1"/>
      <sheetData sheetId="6" refreshError="1">
        <row r="2">
          <cell r="F2" t="str">
            <v>Kontor</v>
          </cell>
        </row>
        <row r="12">
          <cell r="C12">
            <v>1006893.3805286431</v>
          </cell>
        </row>
        <row r="14">
          <cell r="C14">
            <v>872442.89192803809</v>
          </cell>
        </row>
        <row r="15">
          <cell r="C15">
            <v>696404.45200236584</v>
          </cell>
        </row>
        <row r="16">
          <cell r="C16">
            <v>1121453.9793650857</v>
          </cell>
        </row>
        <row r="17">
          <cell r="C17">
            <v>646163.10707860463</v>
          </cell>
        </row>
        <row r="18">
          <cell r="C18">
            <v>554979.58647146996</v>
          </cell>
        </row>
        <row r="19">
          <cell r="C19">
            <v>477615.66459657805</v>
          </cell>
        </row>
        <row r="20">
          <cell r="C20">
            <v>537543.64414574311</v>
          </cell>
        </row>
        <row r="45">
          <cell r="D45">
            <v>1</v>
          </cell>
          <cell r="E45">
            <v>1.03</v>
          </cell>
          <cell r="F45">
            <v>1.0609</v>
          </cell>
          <cell r="G45">
            <v>1.092727</v>
          </cell>
          <cell r="H45">
            <v>1.1255088100000001</v>
          </cell>
          <cell r="I45">
            <v>1.1592740743000001</v>
          </cell>
          <cell r="J45">
            <v>1.1940522965290001</v>
          </cell>
          <cell r="K45">
            <v>1.2298738654248702</v>
          </cell>
          <cell r="L45">
            <v>1.2667700813876164</v>
          </cell>
          <cell r="M45">
            <v>1.3047731838292449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Registrering"/>
      <sheetName val="Budsjett"/>
      <sheetName val="Budsjett oppdrag"/>
      <sheetName val="Konferansemal"/>
      <sheetName val="Leiested"/>
      <sheetName val="Prosjektcontroller"/>
      <sheetName val="Prosjektcontroller_FL"/>
      <sheetName val="Prosjektleder"/>
      <sheetName val="Prosjektleder_FL"/>
      <sheetName val="Prosjekteier"/>
      <sheetName val="Intern budsjett oppdrag"/>
      <sheetName val="NFR-budsjett-SFF"/>
      <sheetName val="NFR-budsjett"/>
      <sheetName val="NFR - Inkl.partnere"/>
      <sheetName val="NFR - Partner 1"/>
      <sheetName val="NFR - Partner 2"/>
      <sheetName val="NFR - Partner 3"/>
      <sheetName val="RCN budget"/>
      <sheetName val="Eksternt tilbud oppdrag"/>
      <sheetName val="Tabeller"/>
      <sheetName val="Endringslogg"/>
    </sheetNames>
    <sheetDataSet>
      <sheetData sheetId="0" refreshError="1"/>
      <sheetData sheetId="1">
        <row r="28">
          <cell r="B28" t="str">
            <v>Rundsummer NFR</v>
          </cell>
        </row>
      </sheetData>
      <sheetData sheetId="2">
        <row r="3">
          <cell r="K3">
            <v>2018</v>
          </cell>
        </row>
        <row r="4">
          <cell r="DA4" t="str">
            <v>Forsker - professor</v>
          </cell>
          <cell r="DL4">
            <v>-12121002.5326641</v>
          </cell>
        </row>
        <row r="5">
          <cell r="DA5">
            <v>0</v>
          </cell>
          <cell r="DL5">
            <v>0</v>
          </cell>
        </row>
        <row r="6">
          <cell r="DA6">
            <v>0</v>
          </cell>
          <cell r="DL6">
            <v>0</v>
          </cell>
        </row>
        <row r="7">
          <cell r="DA7">
            <v>0</v>
          </cell>
          <cell r="DL7">
            <v>0</v>
          </cell>
        </row>
        <row r="8">
          <cell r="DL8">
            <v>-12121002.5326641</v>
          </cell>
        </row>
        <row r="10">
          <cell r="DL10">
            <v>0</v>
          </cell>
        </row>
        <row r="11">
          <cell r="DA11" t="str">
            <v>Prosjektleder/adm.leder</v>
          </cell>
          <cell r="DL11">
            <v>-2424200.5065328199</v>
          </cell>
        </row>
        <row r="12">
          <cell r="DA12">
            <v>0</v>
          </cell>
          <cell r="DL12">
            <v>0</v>
          </cell>
        </row>
        <row r="13">
          <cell r="DA13">
            <v>0</v>
          </cell>
          <cell r="DL13">
            <v>0</v>
          </cell>
        </row>
        <row r="14">
          <cell r="DA14">
            <v>0</v>
          </cell>
          <cell r="DL14">
            <v>0</v>
          </cell>
        </row>
        <row r="32">
          <cell r="DA32">
            <v>0</v>
          </cell>
          <cell r="DL32">
            <v>0</v>
          </cell>
        </row>
        <row r="33">
          <cell r="DA33">
            <v>0</v>
          </cell>
          <cell r="DL33">
            <v>0</v>
          </cell>
        </row>
        <row r="34">
          <cell r="DA34">
            <v>0</v>
          </cell>
          <cell r="DL34">
            <v>0</v>
          </cell>
        </row>
        <row r="56">
          <cell r="DL56">
            <v>-44545203.039196923</v>
          </cell>
          <cell r="DY56">
            <v>0</v>
          </cell>
          <cell r="EL56">
            <v>0</v>
          </cell>
        </row>
      </sheetData>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persons/person.xml><?xml version="1.0" encoding="utf-8"?>
<personList xmlns="http://schemas.microsoft.com/office/spreadsheetml/2018/threadedcomments" xmlns:x="http://schemas.openxmlformats.org/spreadsheetml/2006/main">
  <person displayName="Mikkel Bolstad Dæhli" id="{15C100A4-2892-4597-B34C-29B166B21CB6}" userId="S::mikkelbd@uio.no::c767170e-9d69-4d52-adc3-2307f22a3e85"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9" dT="2025-03-14T08:47:48.20" personId="{15C100A4-2892-4597-B34C-29B166B21CB6}" id="{A786DADA-6A25-4EF1-93E1-6D5B450BF15D}">
    <text xml:space="preserve">KD opererer med tre ulike finansieringskategorier som påvirker avkorting av bevilgningen over statsbudsjettet.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7.xml"/><Relationship Id="rId13" Type="http://schemas.openxmlformats.org/officeDocument/2006/relationships/ctrlProp" Target="../ctrlProps/ctrlProp12.xml"/><Relationship Id="rId18" Type="http://schemas.openxmlformats.org/officeDocument/2006/relationships/ctrlProp" Target="../ctrlProps/ctrlProp17.xml"/><Relationship Id="rId26" Type="http://schemas.openxmlformats.org/officeDocument/2006/relationships/ctrlProp" Target="../ctrlProps/ctrlProp25.xml"/><Relationship Id="rId3" Type="http://schemas.openxmlformats.org/officeDocument/2006/relationships/vmlDrawing" Target="../drawings/vmlDrawing4.vml"/><Relationship Id="rId21" Type="http://schemas.openxmlformats.org/officeDocument/2006/relationships/ctrlProp" Target="../ctrlProps/ctrlProp20.xml"/><Relationship Id="rId7" Type="http://schemas.openxmlformats.org/officeDocument/2006/relationships/ctrlProp" Target="../ctrlProps/ctrlProp6.xml"/><Relationship Id="rId12" Type="http://schemas.openxmlformats.org/officeDocument/2006/relationships/ctrlProp" Target="../ctrlProps/ctrlProp11.xml"/><Relationship Id="rId17" Type="http://schemas.openxmlformats.org/officeDocument/2006/relationships/ctrlProp" Target="../ctrlProps/ctrlProp16.xml"/><Relationship Id="rId25" Type="http://schemas.openxmlformats.org/officeDocument/2006/relationships/ctrlProp" Target="../ctrlProps/ctrlProp24.xml"/><Relationship Id="rId2" Type="http://schemas.openxmlformats.org/officeDocument/2006/relationships/drawing" Target="../drawings/drawing3.xml"/><Relationship Id="rId16" Type="http://schemas.openxmlformats.org/officeDocument/2006/relationships/ctrlProp" Target="../ctrlProps/ctrlProp15.xml"/><Relationship Id="rId20" Type="http://schemas.openxmlformats.org/officeDocument/2006/relationships/ctrlProp" Target="../ctrlProps/ctrlProp19.xml"/><Relationship Id="rId1" Type="http://schemas.openxmlformats.org/officeDocument/2006/relationships/printerSettings" Target="../printerSettings/printerSettings4.bin"/><Relationship Id="rId6" Type="http://schemas.openxmlformats.org/officeDocument/2006/relationships/ctrlProp" Target="../ctrlProps/ctrlProp5.xml"/><Relationship Id="rId11" Type="http://schemas.openxmlformats.org/officeDocument/2006/relationships/ctrlProp" Target="../ctrlProps/ctrlProp10.xml"/><Relationship Id="rId24" Type="http://schemas.openxmlformats.org/officeDocument/2006/relationships/ctrlProp" Target="../ctrlProps/ctrlProp23.xml"/><Relationship Id="rId5" Type="http://schemas.openxmlformats.org/officeDocument/2006/relationships/ctrlProp" Target="../ctrlProps/ctrlProp4.xml"/><Relationship Id="rId15" Type="http://schemas.openxmlformats.org/officeDocument/2006/relationships/ctrlProp" Target="../ctrlProps/ctrlProp14.xml"/><Relationship Id="rId23" Type="http://schemas.openxmlformats.org/officeDocument/2006/relationships/ctrlProp" Target="../ctrlProps/ctrlProp22.xml"/><Relationship Id="rId28" Type="http://schemas.openxmlformats.org/officeDocument/2006/relationships/comments" Target="../comments3.xml"/><Relationship Id="rId10" Type="http://schemas.openxmlformats.org/officeDocument/2006/relationships/ctrlProp" Target="../ctrlProps/ctrlProp9.xml"/><Relationship Id="rId19" Type="http://schemas.openxmlformats.org/officeDocument/2006/relationships/ctrlProp" Target="../ctrlProps/ctrlProp18.xml"/><Relationship Id="rId4" Type="http://schemas.openxmlformats.org/officeDocument/2006/relationships/ctrlProp" Target="../ctrlProps/ctrlProp3.xml"/><Relationship Id="rId9" Type="http://schemas.openxmlformats.org/officeDocument/2006/relationships/ctrlProp" Target="../ctrlProps/ctrlProp8.xml"/><Relationship Id="rId14" Type="http://schemas.openxmlformats.org/officeDocument/2006/relationships/ctrlProp" Target="../ctrlProps/ctrlProp13.xml"/><Relationship Id="rId22" Type="http://schemas.openxmlformats.org/officeDocument/2006/relationships/ctrlProp" Target="../ctrlProps/ctrlProp21.xml"/><Relationship Id="rId27" Type="http://schemas.openxmlformats.org/officeDocument/2006/relationships/ctrlProp" Target="../ctrlProps/ctrlProp26.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32.xml"/><Relationship Id="rId3" Type="http://schemas.openxmlformats.org/officeDocument/2006/relationships/ctrlProp" Target="../ctrlProps/ctrlProp27.xml"/><Relationship Id="rId7" Type="http://schemas.openxmlformats.org/officeDocument/2006/relationships/ctrlProp" Target="../ctrlProps/ctrlProp31.xml"/><Relationship Id="rId2" Type="http://schemas.openxmlformats.org/officeDocument/2006/relationships/vmlDrawing" Target="../drawings/vmlDrawing5.vml"/><Relationship Id="rId1" Type="http://schemas.openxmlformats.org/officeDocument/2006/relationships/drawing" Target="../drawings/drawing4.xml"/><Relationship Id="rId6" Type="http://schemas.openxmlformats.org/officeDocument/2006/relationships/ctrlProp" Target="../ctrlProps/ctrlProp30.xml"/><Relationship Id="rId5" Type="http://schemas.openxmlformats.org/officeDocument/2006/relationships/ctrlProp" Target="../ctrlProps/ctrlProp29.xml"/><Relationship Id="rId4" Type="http://schemas.openxmlformats.org/officeDocument/2006/relationships/ctrlProp" Target="../ctrlProps/ctrlProp28.xml"/><Relationship Id="rId9" Type="http://schemas.openxmlformats.org/officeDocument/2006/relationships/ctrlProp" Target="../ctrlProps/ctrlProp33.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38.xml"/><Relationship Id="rId3" Type="http://schemas.openxmlformats.org/officeDocument/2006/relationships/vmlDrawing" Target="../drawings/vmlDrawing6.vml"/><Relationship Id="rId7" Type="http://schemas.openxmlformats.org/officeDocument/2006/relationships/ctrlProp" Target="../ctrlProps/ctrlProp37.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36.xml"/><Relationship Id="rId11" Type="http://schemas.openxmlformats.org/officeDocument/2006/relationships/comments" Target="../comments4.xml"/><Relationship Id="rId5" Type="http://schemas.openxmlformats.org/officeDocument/2006/relationships/ctrlProp" Target="../ctrlProps/ctrlProp35.xml"/><Relationship Id="rId10" Type="http://schemas.openxmlformats.org/officeDocument/2006/relationships/ctrlProp" Target="../ctrlProps/ctrlProp40.xml"/><Relationship Id="rId4" Type="http://schemas.openxmlformats.org/officeDocument/2006/relationships/ctrlProp" Target="../ctrlProps/ctrlProp34.xml"/><Relationship Id="rId9" Type="http://schemas.openxmlformats.org/officeDocument/2006/relationships/ctrlProp" Target="../ctrlProps/ctrlProp39.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6.xml"/><Relationship Id="rId1" Type="http://schemas.openxmlformats.org/officeDocument/2006/relationships/printerSettings" Target="../printerSettings/printerSettings12.bin"/><Relationship Id="rId6" Type="http://schemas.openxmlformats.org/officeDocument/2006/relationships/comments" Target="../comments8.xml"/><Relationship Id="rId5" Type="http://schemas.openxmlformats.org/officeDocument/2006/relationships/ctrlProp" Target="../ctrlProps/ctrlProp42.xml"/><Relationship Id="rId4" Type="http://schemas.openxmlformats.org/officeDocument/2006/relationships/ctrlProp" Target="../ctrlProps/ctrlProp41.xml"/></Relationships>
</file>

<file path=xl/worksheets/_rels/sheet15.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1.vm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7.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4.vml"/></Relationships>
</file>

<file path=xl/worksheets/_rels/sheet20.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7.vml"/></Relationships>
</file>

<file path=xl/worksheets/_rels/sheet23.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9.vm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20.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21.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2.vml"/></Relationships>
</file>

<file path=xl/worksheets/_rels/sheet32.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3.vml"/></Relationships>
</file>

<file path=xl/worksheets/_rels/sheet33.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4.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5.vml"/></Relationships>
</file>

<file path=xl/worksheets/_rels/sheet35.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6.vml"/></Relationships>
</file>

<file path=xl/worksheets/_rels/sheet36.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7.vml"/></Relationships>
</file>

<file path=xl/worksheets/_rels/sheet37.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8.vml"/></Relationships>
</file>

<file path=xl/worksheets/_rels/sheet38.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9.vm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autoPageBreaks="0"/>
  </sheetPr>
  <dimension ref="A1:B40"/>
  <sheetViews>
    <sheetView showGridLines="0" showRowColHeaders="0" zoomScale="110" zoomScaleNormal="110" workbookViewId="0">
      <selection activeCell="B7" sqref="B7"/>
    </sheetView>
  </sheetViews>
  <sheetFormatPr baseColWidth="10" defaultColWidth="9.140625" defaultRowHeight="12.75" x14ac:dyDescent="0.2"/>
  <cols>
    <col min="1" max="1" width="31" customWidth="1"/>
    <col min="2" max="2" width="41.140625" customWidth="1"/>
    <col min="9" max="9" width="101.42578125" customWidth="1"/>
  </cols>
  <sheetData>
    <row r="1" spans="2:2" ht="93" customHeight="1" x14ac:dyDescent="0.25">
      <c r="B1" s="469" t="s">
        <v>0</v>
      </c>
    </row>
    <row r="2" spans="2:2" ht="64.5" customHeight="1" x14ac:dyDescent="0.2">
      <c r="B2" s="470" t="s">
        <v>1</v>
      </c>
    </row>
    <row r="3" spans="2:2" ht="15" x14ac:dyDescent="0.25">
      <c r="B3" s="79" t="s">
        <v>2</v>
      </c>
    </row>
    <row r="4" spans="2:2" ht="14.25" x14ac:dyDescent="0.2">
      <c r="B4" s="365" t="s">
        <v>3</v>
      </c>
    </row>
    <row r="5" spans="2:2" ht="14.25" x14ac:dyDescent="0.2">
      <c r="B5" s="227"/>
    </row>
    <row r="6" spans="2:2" ht="15" x14ac:dyDescent="0.25">
      <c r="B6" s="79" t="s">
        <v>4</v>
      </c>
    </row>
    <row r="7" spans="2:2" ht="14.25" x14ac:dyDescent="0.2">
      <c r="B7" s="365" t="s">
        <v>5</v>
      </c>
    </row>
    <row r="8" spans="2:2" ht="14.25" hidden="1" x14ac:dyDescent="0.2">
      <c r="B8" s="227"/>
    </row>
    <row r="9" spans="2:2" ht="15" hidden="1" x14ac:dyDescent="0.25">
      <c r="B9" s="79" t="s">
        <v>6</v>
      </c>
    </row>
    <row r="10" spans="2:2" ht="14.25" hidden="1" x14ac:dyDescent="0.2">
      <c r="B10" s="365" t="s">
        <v>7</v>
      </c>
    </row>
    <row r="11" spans="2:2" hidden="1" x14ac:dyDescent="0.2"/>
    <row r="12" spans="2:2" hidden="1" x14ac:dyDescent="0.2"/>
    <row r="13" spans="2:2" hidden="1" x14ac:dyDescent="0.2"/>
    <row r="14" spans="2:2" hidden="1" x14ac:dyDescent="0.2"/>
    <row r="40" spans="1:1" x14ac:dyDescent="0.2">
      <c r="A40" s="527">
        <v>45314</v>
      </c>
    </row>
  </sheetData>
  <sheetProtection formatCells="0" formatColumns="0" formatRows="0" selectLockedCells="1"/>
  <dataValidations count="3">
    <dataValidation type="list" allowBlank="1" showInputMessage="1" showErrorMessage="1" sqref="B4" xr:uid="{00000000-0002-0000-0000-000000000000}">
      <formula1>"Velg kategorisering:,Bidrag,Oppdrag"</formula1>
    </dataValidation>
    <dataValidation type="list" allowBlank="1" showInputMessage="1" showErrorMessage="1" sqref="B7" xr:uid="{00000000-0002-0000-0000-000001000000}">
      <formula1>"Velg søknadstype:,Oppdragsbudsjettering, Konferansebudsjett"</formula1>
    </dataValidation>
    <dataValidation type="list" allowBlank="1" showInputMessage="1" showErrorMessage="1" sqref="B10" xr:uid="{00000000-0002-0000-0000-000002000000}">
      <formula1>"Velg søknadstype:,Ordinære NFR prosjekter,Fellesløftet,SFF,Øvrige"</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6803" r:id="rId4" name="Button 3">
              <controlPr defaultSize="0" print="0" autoFill="0" autoPict="0" macro="[0]!VisAlt">
                <anchor moveWithCells="1" sizeWithCells="1">
                  <from>
                    <xdr:col>19</xdr:col>
                    <xdr:colOff>447675</xdr:colOff>
                    <xdr:row>0</xdr:row>
                    <xdr:rowOff>257175</xdr:rowOff>
                  </from>
                  <to>
                    <xdr:col>22</xdr:col>
                    <xdr:colOff>257175</xdr:colOff>
                    <xdr:row>0</xdr:row>
                    <xdr:rowOff>1095375</xdr:rowOff>
                  </to>
                </anchor>
              </controlPr>
            </control>
          </mc:Choice>
        </mc:AlternateContent>
        <mc:AlternateContent xmlns:mc="http://schemas.openxmlformats.org/markup-compatibility/2006">
          <mc:Choice Requires="x14">
            <control shapeId="76806" r:id="rId5" name="Button 6">
              <controlPr defaultSize="0" print="0" autoFill="0" autoPict="0" macro="[0]!TilbakestillKnapp">
                <anchor moveWithCells="1" sizeWithCells="1">
                  <from>
                    <xdr:col>19</xdr:col>
                    <xdr:colOff>428625</xdr:colOff>
                    <xdr:row>0</xdr:row>
                    <xdr:rowOff>1143000</xdr:rowOff>
                  </from>
                  <to>
                    <xdr:col>22</xdr:col>
                    <xdr:colOff>257175</xdr:colOff>
                    <xdr:row>15</xdr:row>
                    <xdr:rowOff>104775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dimension ref="A1:M50"/>
  <sheetViews>
    <sheetView showGridLines="0" tabSelected="1" zoomScale="80" zoomScaleNormal="80" workbookViewId="0">
      <selection activeCell="B19" sqref="B19:G19"/>
    </sheetView>
  </sheetViews>
  <sheetFormatPr baseColWidth="10" defaultColWidth="9.140625" defaultRowHeight="12.75" x14ac:dyDescent="0.2"/>
  <cols>
    <col min="1" max="1" width="50.85546875" customWidth="1"/>
    <col min="2" max="2" width="22.140625" customWidth="1"/>
    <col min="3" max="3" width="10.5703125" customWidth="1"/>
    <col min="4" max="4" width="9.85546875" customWidth="1"/>
    <col min="5" max="5" width="8.85546875" customWidth="1"/>
    <col min="8" max="8" width="21" hidden="1" customWidth="1"/>
    <col min="9" max="9" width="20.5703125" hidden="1" customWidth="1"/>
    <col min="10" max="10" width="42.5703125" customWidth="1"/>
    <col min="11" max="11" width="22.140625" bestFit="1" customWidth="1"/>
    <col min="12" max="12" width="24" bestFit="1" customWidth="1"/>
  </cols>
  <sheetData>
    <row r="1" spans="1:10" ht="21" x14ac:dyDescent="0.35">
      <c r="A1" s="35"/>
      <c r="B1" s="570"/>
      <c r="C1" s="569"/>
      <c r="D1" s="569"/>
      <c r="E1" s="569"/>
    </row>
    <row r="2" spans="1:10" ht="15.75" x14ac:dyDescent="0.25">
      <c r="A2" s="330" t="s">
        <v>63</v>
      </c>
      <c r="B2" s="5"/>
      <c r="C2" s="5"/>
      <c r="D2" s="569"/>
      <c r="E2" s="5"/>
    </row>
    <row r="3" spans="1:10" ht="15" customHeight="1" x14ac:dyDescent="0.25">
      <c r="A3" s="571" t="s">
        <v>64</v>
      </c>
      <c r="B3" s="656"/>
      <c r="C3" s="656"/>
      <c r="D3" s="656"/>
      <c r="E3" s="656"/>
      <c r="F3" s="656"/>
      <c r="G3" s="656"/>
    </row>
    <row r="4" spans="1:10" ht="15" x14ac:dyDescent="0.25">
      <c r="A4" s="572" t="s">
        <v>65</v>
      </c>
      <c r="B4" s="656"/>
      <c r="C4" s="656"/>
      <c r="D4" s="656"/>
      <c r="E4" s="656"/>
      <c r="F4" s="656"/>
      <c r="G4" s="656"/>
    </row>
    <row r="5" spans="1:10" ht="15" x14ac:dyDescent="0.25">
      <c r="A5" s="572" t="s">
        <v>66</v>
      </c>
      <c r="B5" s="656"/>
      <c r="C5" s="656"/>
      <c r="D5" s="656"/>
      <c r="E5" s="656"/>
      <c r="F5" s="656"/>
      <c r="G5" s="656"/>
    </row>
    <row r="6" spans="1:10" ht="15" customHeight="1" x14ac:dyDescent="0.25">
      <c r="A6" s="572" t="s">
        <v>67</v>
      </c>
      <c r="B6" s="656"/>
      <c r="C6" s="656"/>
      <c r="D6" s="656"/>
      <c r="E6" s="656"/>
      <c r="F6" s="656"/>
      <c r="G6" s="656"/>
    </row>
    <row r="7" spans="1:10" ht="15" customHeight="1" x14ac:dyDescent="0.25">
      <c r="A7" s="569" t="s">
        <v>68</v>
      </c>
      <c r="B7" s="656" t="s">
        <v>611</v>
      </c>
      <c r="C7" s="656"/>
      <c r="D7" s="656"/>
      <c r="E7" s="656"/>
      <c r="F7" s="656"/>
      <c r="G7" s="656"/>
      <c r="J7" s="548"/>
    </row>
    <row r="8" spans="1:10" ht="15" hidden="1" customHeight="1" x14ac:dyDescent="0.25">
      <c r="A8" s="572" t="s">
        <v>69</v>
      </c>
      <c r="B8" s="661"/>
      <c r="C8" s="661"/>
      <c r="D8" s="661"/>
      <c r="E8" s="661"/>
      <c r="F8" s="661"/>
      <c r="G8" s="661"/>
    </row>
    <row r="9" spans="1:10" ht="15" hidden="1" customHeight="1" x14ac:dyDescent="0.25">
      <c r="A9" s="572" t="s">
        <v>70</v>
      </c>
      <c r="B9" s="662"/>
      <c r="C9" s="662"/>
      <c r="D9" s="662"/>
      <c r="E9" s="662"/>
      <c r="F9" s="662"/>
      <c r="G9" s="662"/>
    </row>
    <row r="10" spans="1:10" ht="15" x14ac:dyDescent="0.25">
      <c r="A10" s="569" t="s">
        <v>71</v>
      </c>
      <c r="B10" s="664" t="s">
        <v>628</v>
      </c>
      <c r="C10" s="665"/>
      <c r="D10" s="665"/>
      <c r="E10" s="665"/>
      <c r="F10" s="665"/>
      <c r="G10" s="666"/>
    </row>
    <row r="11" spans="1:10" ht="23.25" customHeight="1" x14ac:dyDescent="0.25">
      <c r="A11" s="330" t="s">
        <v>72</v>
      </c>
      <c r="B11" s="5"/>
      <c r="C11" s="569"/>
      <c r="D11" s="569"/>
      <c r="E11" s="569"/>
      <c r="G11" s="510"/>
    </row>
    <row r="12" spans="1:10" ht="15" x14ac:dyDescent="0.25">
      <c r="A12" s="571" t="s">
        <v>73</v>
      </c>
      <c r="B12" s="669"/>
      <c r="C12" s="656"/>
      <c r="D12" s="656"/>
      <c r="E12" s="656"/>
      <c r="F12" s="656"/>
      <c r="G12" s="656"/>
    </row>
    <row r="13" spans="1:10" ht="15" hidden="1" customHeight="1" x14ac:dyDescent="0.25">
      <c r="A13" s="572" t="s">
        <v>74</v>
      </c>
      <c r="B13" s="663"/>
      <c r="C13" s="663"/>
      <c r="D13" s="663"/>
      <c r="E13" s="663"/>
      <c r="F13" s="663"/>
      <c r="G13" s="663"/>
    </row>
    <row r="14" spans="1:10" ht="15" hidden="1" customHeight="1" x14ac:dyDescent="0.25">
      <c r="A14" s="572" t="s">
        <v>75</v>
      </c>
      <c r="B14" s="663"/>
      <c r="C14" s="663"/>
      <c r="D14" s="663"/>
      <c r="E14" s="663"/>
      <c r="F14" s="663"/>
      <c r="G14" s="663"/>
    </row>
    <row r="15" spans="1:10" ht="15" x14ac:dyDescent="0.25">
      <c r="A15" s="572" t="s">
        <v>76</v>
      </c>
      <c r="B15" s="669"/>
      <c r="C15" s="656"/>
      <c r="D15" s="656"/>
      <c r="E15" s="656"/>
      <c r="F15" s="656"/>
      <c r="G15" s="656"/>
    </row>
    <row r="16" spans="1:10" ht="15.75" x14ac:dyDescent="0.25">
      <c r="A16" s="330" t="s">
        <v>77</v>
      </c>
      <c r="B16" s="5"/>
      <c r="C16" s="569"/>
      <c r="D16" s="569"/>
      <c r="E16" s="569"/>
    </row>
    <row r="17" spans="1:13" ht="15.75" x14ac:dyDescent="0.25">
      <c r="A17" s="547" t="s">
        <v>78</v>
      </c>
      <c r="B17" s="670"/>
      <c r="C17" s="671"/>
      <c r="D17" s="671"/>
      <c r="E17" s="671"/>
      <c r="F17" s="671"/>
      <c r="G17" s="672"/>
      <c r="J17" s="83" t="s">
        <v>79</v>
      </c>
      <c r="K17" s="550" t="s">
        <v>80</v>
      </c>
      <c r="L17" s="83" t="s">
        <v>81</v>
      </c>
      <c r="M17" s="83" t="s">
        <v>616</v>
      </c>
    </row>
    <row r="18" spans="1:13" ht="15.75" x14ac:dyDescent="0.25">
      <c r="A18" s="547" t="s">
        <v>82</v>
      </c>
      <c r="B18" s="670"/>
      <c r="C18" s="671"/>
      <c r="D18" s="671"/>
      <c r="E18" s="671"/>
      <c r="F18" s="671"/>
      <c r="G18" s="672"/>
      <c r="J18" s="83">
        <f>B17*B18</f>
        <v>0</v>
      </c>
      <c r="K18" s="550">
        <v>804</v>
      </c>
      <c r="L18" s="83">
        <f>K18*J18</f>
        <v>0</v>
      </c>
      <c r="M18" s="83">
        <f>J18/60</f>
        <v>0</v>
      </c>
    </row>
    <row r="19" spans="1:13" ht="15.75" x14ac:dyDescent="0.25">
      <c r="A19" s="547" t="s">
        <v>83</v>
      </c>
      <c r="B19" s="656"/>
      <c r="C19" s="656"/>
      <c r="D19" s="656"/>
      <c r="E19" s="656"/>
      <c r="F19" s="656"/>
      <c r="G19" s="656"/>
    </row>
    <row r="20" spans="1:13" ht="15.75" x14ac:dyDescent="0.25">
      <c r="A20" s="330"/>
      <c r="B20" s="5"/>
      <c r="C20" s="569"/>
      <c r="D20" s="569"/>
      <c r="E20" s="569"/>
    </row>
    <row r="21" spans="1:13" ht="15" hidden="1" customHeight="1" x14ac:dyDescent="0.25">
      <c r="A21" s="571" t="s">
        <v>84</v>
      </c>
      <c r="B21" s="656" t="s">
        <v>85</v>
      </c>
      <c r="C21" s="656"/>
      <c r="D21" s="656"/>
      <c r="E21" s="656"/>
      <c r="F21" s="656"/>
      <c r="G21" s="656"/>
    </row>
    <row r="22" spans="1:13" ht="18.75" hidden="1" customHeight="1" x14ac:dyDescent="0.3">
      <c r="A22" s="42" t="s">
        <v>86</v>
      </c>
      <c r="B22" s="83"/>
      <c r="C22" s="83"/>
      <c r="D22" s="83"/>
      <c r="E22" s="559"/>
      <c r="F22" s="83"/>
      <c r="G22" s="83"/>
      <c r="I22" s="569"/>
      <c r="J22" s="224"/>
    </row>
    <row r="23" spans="1:13" ht="15" hidden="1" customHeight="1" x14ac:dyDescent="0.25">
      <c r="A23" s="657" t="s">
        <v>87</v>
      </c>
      <c r="B23" s="660"/>
      <c r="C23" s="660"/>
      <c r="D23" s="660"/>
      <c r="E23" s="660"/>
      <c r="F23" s="660"/>
      <c r="G23" s="660"/>
      <c r="I23" s="569"/>
      <c r="J23" s="224"/>
    </row>
    <row r="24" spans="1:13" ht="15" hidden="1" customHeight="1" x14ac:dyDescent="0.25">
      <c r="A24" s="658"/>
      <c r="B24" s="660"/>
      <c r="C24" s="660"/>
      <c r="D24" s="660"/>
      <c r="E24" s="660"/>
      <c r="F24" s="660"/>
      <c r="G24" s="660"/>
      <c r="I24" s="569"/>
      <c r="J24" s="224"/>
    </row>
    <row r="25" spans="1:13" ht="15" hidden="1" customHeight="1" x14ac:dyDescent="0.25">
      <c r="A25" s="658"/>
      <c r="B25" s="660"/>
      <c r="C25" s="660"/>
      <c r="D25" s="660"/>
      <c r="E25" s="660"/>
      <c r="F25" s="660"/>
      <c r="G25" s="660"/>
      <c r="I25" s="569"/>
      <c r="J25" s="224"/>
    </row>
    <row r="26" spans="1:13" ht="15" hidden="1" customHeight="1" x14ac:dyDescent="0.25">
      <c r="A26" s="658"/>
      <c r="B26" s="660"/>
      <c r="C26" s="660"/>
      <c r="D26" s="660"/>
      <c r="E26" s="660"/>
      <c r="F26" s="660"/>
      <c r="G26" s="660"/>
      <c r="I26" s="569"/>
      <c r="J26" s="569"/>
    </row>
    <row r="27" spans="1:13" ht="15" hidden="1" customHeight="1" x14ac:dyDescent="0.25">
      <c r="A27" s="659"/>
      <c r="B27" s="660"/>
      <c r="C27" s="660"/>
      <c r="D27" s="660"/>
      <c r="E27" s="660"/>
      <c r="F27" s="660"/>
      <c r="G27" s="660"/>
      <c r="I27" s="226"/>
      <c r="J27" s="226"/>
    </row>
    <row r="28" spans="1:13" ht="15" hidden="1" customHeight="1" x14ac:dyDescent="0.25">
      <c r="A28" s="366" t="s">
        <v>88</v>
      </c>
      <c r="B28" s="653"/>
      <c r="C28" s="653"/>
      <c r="D28" s="653"/>
      <c r="E28" s="653"/>
      <c r="F28" s="653"/>
      <c r="G28" s="653"/>
      <c r="I28" s="569"/>
      <c r="J28" s="569"/>
    </row>
    <row r="29" spans="1:13" ht="15" hidden="1" customHeight="1" x14ac:dyDescent="0.25">
      <c r="A29" s="366" t="s">
        <v>89</v>
      </c>
      <c r="B29" s="653"/>
      <c r="C29" s="653"/>
      <c r="D29" s="653"/>
      <c r="E29" s="653"/>
      <c r="F29" s="653"/>
      <c r="G29" s="653"/>
      <c r="I29" s="569"/>
      <c r="J29" s="569"/>
    </row>
    <row r="30" spans="1:13" ht="18.75" hidden="1" customHeight="1" x14ac:dyDescent="0.3">
      <c r="A30" s="42" t="s">
        <v>3</v>
      </c>
      <c r="B30" s="573"/>
      <c r="C30" s="83"/>
      <c r="D30" s="83"/>
      <c r="E30" s="573"/>
      <c r="F30" s="83"/>
      <c r="G30" s="83"/>
      <c r="I30" s="569"/>
      <c r="J30" s="569"/>
    </row>
    <row r="31" spans="1:13" ht="15" hidden="1" customHeight="1" x14ac:dyDescent="0.25">
      <c r="A31" s="366" t="s">
        <v>90</v>
      </c>
      <c r="B31" s="654"/>
      <c r="C31" s="654"/>
      <c r="D31" s="654"/>
      <c r="E31" s="654"/>
      <c r="F31" s="654"/>
      <c r="G31" s="654"/>
      <c r="I31" s="569"/>
      <c r="J31" s="569"/>
    </row>
    <row r="32" spans="1:13" ht="15" hidden="1" customHeight="1" x14ac:dyDescent="0.25">
      <c r="A32" s="366" t="s">
        <v>91</v>
      </c>
      <c r="B32" s="654"/>
      <c r="C32" s="654"/>
      <c r="D32" s="654"/>
      <c r="E32" s="654"/>
      <c r="F32" s="654"/>
      <c r="G32" s="654"/>
      <c r="I32" s="569"/>
      <c r="J32" s="569"/>
    </row>
    <row r="33" spans="1:12" ht="12.75" hidden="1" customHeight="1" x14ac:dyDescent="0.2">
      <c r="A33" s="366" t="s">
        <v>92</v>
      </c>
      <c r="B33" s="674"/>
      <c r="C33" s="674"/>
      <c r="D33" s="674"/>
      <c r="E33" s="674"/>
      <c r="F33" s="674"/>
      <c r="G33" s="674"/>
    </row>
    <row r="34" spans="1:12" ht="12.75" hidden="1" customHeight="1" x14ac:dyDescent="0.2">
      <c r="A34" s="366" t="s">
        <v>93</v>
      </c>
      <c r="B34" s="651"/>
      <c r="C34" s="651"/>
      <c r="D34" s="651"/>
      <c r="E34" s="651"/>
      <c r="F34" s="651"/>
      <c r="G34" s="651"/>
    </row>
    <row r="35" spans="1:12" ht="6" hidden="1" customHeight="1" x14ac:dyDescent="0.25">
      <c r="A35" s="530"/>
      <c r="B35" s="655"/>
      <c r="C35" s="655"/>
      <c r="D35" s="655"/>
      <c r="E35" s="655"/>
      <c r="F35" s="655"/>
      <c r="G35" s="655"/>
    </row>
    <row r="36" spans="1:12" ht="12.75" hidden="1" customHeight="1" x14ac:dyDescent="0.2">
      <c r="A36" s="225" t="s">
        <v>94</v>
      </c>
      <c r="B36" s="83"/>
      <c r="C36" s="83"/>
      <c r="D36" s="83"/>
      <c r="E36" s="83"/>
      <c r="F36" s="83"/>
      <c r="G36" s="83"/>
    </row>
    <row r="37" spans="1:12" ht="15" hidden="1" customHeight="1" x14ac:dyDescent="0.25">
      <c r="A37" s="556" t="s">
        <v>95</v>
      </c>
      <c r="B37" s="653"/>
      <c r="C37" s="653"/>
      <c r="D37" s="653"/>
      <c r="E37" s="653"/>
      <c r="F37" s="653"/>
      <c r="G37" s="653"/>
    </row>
    <row r="38" spans="1:12" ht="15" hidden="1" customHeight="1" x14ac:dyDescent="0.25">
      <c r="A38" s="557" t="s">
        <v>96</v>
      </c>
      <c r="B38" s="653"/>
      <c r="C38" s="653"/>
      <c r="D38" s="653"/>
      <c r="E38" s="653"/>
      <c r="F38" s="653"/>
      <c r="G38" s="653"/>
    </row>
    <row r="39" spans="1:12" ht="12.75" hidden="1" customHeight="1" x14ac:dyDescent="0.2">
      <c r="A39" s="556" t="s">
        <v>97</v>
      </c>
      <c r="B39" s="651"/>
      <c r="C39" s="651"/>
      <c r="D39" s="651"/>
      <c r="E39" s="651"/>
      <c r="F39" s="651"/>
      <c r="G39" s="651"/>
    </row>
    <row r="40" spans="1:12" ht="12.75" hidden="1" customHeight="1" x14ac:dyDescent="0.2">
      <c r="A40" s="366" t="s">
        <v>98</v>
      </c>
      <c r="B40" s="651"/>
      <c r="C40" s="651"/>
      <c r="D40" s="651"/>
      <c r="E40" s="651"/>
      <c r="F40" s="651"/>
      <c r="G40" s="651"/>
    </row>
    <row r="41" spans="1:12" hidden="1" x14ac:dyDescent="0.2">
      <c r="A41" s="556" t="s">
        <v>99</v>
      </c>
      <c r="B41" s="652">
        <v>0.4</v>
      </c>
      <c r="C41" s="652"/>
      <c r="D41" s="652"/>
      <c r="E41" s="652"/>
      <c r="F41" s="652"/>
      <c r="G41" s="652"/>
    </row>
    <row r="42" spans="1:12" ht="15" x14ac:dyDescent="0.25">
      <c r="A42" s="558" t="s">
        <v>607</v>
      </c>
      <c r="B42" s="667" t="s">
        <v>100</v>
      </c>
      <c r="C42" s="667"/>
      <c r="D42" s="667"/>
      <c r="E42" s="667" t="s">
        <v>101</v>
      </c>
      <c r="F42" s="667"/>
      <c r="G42" s="667"/>
    </row>
    <row r="43" spans="1:12" ht="15" x14ac:dyDescent="0.25">
      <c r="A43" s="2"/>
      <c r="B43" s="673">
        <v>501000</v>
      </c>
      <c r="C43" s="667"/>
      <c r="D43" s="667"/>
      <c r="E43" s="673">
        <v>173000</v>
      </c>
      <c r="F43" s="667"/>
      <c r="G43" s="667"/>
    </row>
    <row r="44" spans="1:12" ht="15.75" x14ac:dyDescent="0.25">
      <c r="A44" s="330" t="s">
        <v>102</v>
      </c>
      <c r="B44" s="569"/>
    </row>
    <row r="45" spans="1:12" ht="15" hidden="1" x14ac:dyDescent="0.25">
      <c r="A45" s="572" t="s">
        <v>103</v>
      </c>
      <c r="B45" s="656" t="s">
        <v>104</v>
      </c>
      <c r="C45" s="656"/>
      <c r="D45" s="656"/>
      <c r="E45" s="656"/>
      <c r="F45" s="656"/>
      <c r="G45" s="656"/>
    </row>
    <row r="46" spans="1:12" ht="15" x14ac:dyDescent="0.25">
      <c r="A46" s="569"/>
      <c r="B46" s="667">
        <v>2026</v>
      </c>
      <c r="C46" s="667"/>
      <c r="D46" s="667"/>
      <c r="E46" s="667">
        <v>2027</v>
      </c>
      <c r="F46" s="667"/>
      <c r="G46" s="667"/>
      <c r="J46" s="618" t="s">
        <v>603</v>
      </c>
    </row>
    <row r="47" spans="1:12" ht="15" x14ac:dyDescent="0.25">
      <c r="A47" s="572" t="s">
        <v>103</v>
      </c>
      <c r="B47" s="668">
        <v>3.5000000000000003E-2</v>
      </c>
      <c r="C47" s="668"/>
      <c r="D47" s="668"/>
      <c r="E47" s="668">
        <f>Tabeller!L32</f>
        <v>3.5000000000000003E-2</v>
      </c>
      <c r="F47" s="668"/>
      <c r="G47" s="668"/>
      <c r="J47" s="574">
        <v>3.5000000000000003E-2</v>
      </c>
      <c r="K47" s="575"/>
      <c r="L47" s="575"/>
    </row>
    <row r="49" spans="1:1" x14ac:dyDescent="0.2">
      <c r="A49" s="225"/>
    </row>
    <row r="50" spans="1:1" x14ac:dyDescent="0.2">
      <c r="A50" s="225"/>
    </row>
  </sheetData>
  <sheetProtection algorithmName="SHA-512" hashValue="I51F3Bxt8xjQQkJ9VwUVR8kYqGphgnOup3cpdXubXz8DCNOimI3HF79pTaklE9wVzwZ6LRqyjXpQcFiO7OEyrQ==" saltValue="QfldUbKly4zAowaN3P5vtA==" spinCount="100000" sheet="1" formatCells="0" formatColumns="0" formatRows="0" selectLockedCells="1"/>
  <mergeCells count="39">
    <mergeCell ref="B46:D46"/>
    <mergeCell ref="E46:G46"/>
    <mergeCell ref="B47:D47"/>
    <mergeCell ref="E47:G47"/>
    <mergeCell ref="B12:G12"/>
    <mergeCell ref="B15:G15"/>
    <mergeCell ref="B17:G17"/>
    <mergeCell ref="B18:G18"/>
    <mergeCell ref="B45:G45"/>
    <mergeCell ref="E43:G43"/>
    <mergeCell ref="B43:D43"/>
    <mergeCell ref="B42:D42"/>
    <mergeCell ref="E42:G42"/>
    <mergeCell ref="B33:G33"/>
    <mergeCell ref="B31:G31"/>
    <mergeCell ref="B39:G39"/>
    <mergeCell ref="B3:G3"/>
    <mergeCell ref="B4:G4"/>
    <mergeCell ref="B5:G5"/>
    <mergeCell ref="B6:G6"/>
    <mergeCell ref="A23:A27"/>
    <mergeCell ref="B21:G21"/>
    <mergeCell ref="B23:G27"/>
    <mergeCell ref="B8:G8"/>
    <mergeCell ref="B9:G9"/>
    <mergeCell ref="B13:G13"/>
    <mergeCell ref="B14:G14"/>
    <mergeCell ref="B7:G7"/>
    <mergeCell ref="B10:G10"/>
    <mergeCell ref="B19:G19"/>
    <mergeCell ref="B40:G40"/>
    <mergeCell ref="B41:G41"/>
    <mergeCell ref="B28:G28"/>
    <mergeCell ref="B29:G29"/>
    <mergeCell ref="B32:G32"/>
    <mergeCell ref="B34:G34"/>
    <mergeCell ref="B35:G35"/>
    <mergeCell ref="B37:G37"/>
    <mergeCell ref="B38:G38"/>
  </mergeCells>
  <conditionalFormatting sqref="A38">
    <cfRule type="expression" dxfId="428" priority="21" stopIfTrue="1">
      <formula>#REF!="NEI"</formula>
    </cfRule>
  </conditionalFormatting>
  <conditionalFormatting sqref="B8:B10">
    <cfRule type="expression" dxfId="427" priority="18" stopIfTrue="1">
      <formula>#REF!="NEI"</formula>
    </cfRule>
  </conditionalFormatting>
  <conditionalFormatting sqref="B13:B14">
    <cfRule type="expression" dxfId="426" priority="28" stopIfTrue="1">
      <formula>#REF!="NEI"</formula>
    </cfRule>
  </conditionalFormatting>
  <conditionalFormatting sqref="B23">
    <cfRule type="expression" dxfId="425" priority="17" stopIfTrue="1">
      <formula>#REF!="NEI"</formula>
    </cfRule>
  </conditionalFormatting>
  <dataValidations count="4">
    <dataValidation type="list" allowBlank="1" showInputMessage="1" showErrorMessage="1" sqref="B45" xr:uid="{00000000-0002-0000-0100-000000000000}">
      <formula1>"Ja,Nei"</formula1>
    </dataValidation>
    <dataValidation type="list" allowBlank="1" showInputMessage="1" showErrorMessage="1" sqref="B33" xr:uid="{00000000-0002-0000-0100-000001000000}">
      <formula1>"0 %,25 %"</formula1>
    </dataValidation>
    <dataValidation type="list" allowBlank="1" showInputMessage="1" showErrorMessage="1" sqref="B7" xr:uid="{8CD9324F-2E97-4BC8-98E9-44C95F2DE8EC}">
      <formula1>"Etterutdanning, Videreutdanning"</formula1>
    </dataValidation>
    <dataValidation type="list" allowBlank="1" showInputMessage="1" showErrorMessage="1" sqref="B10" xr:uid="{7B3CA10D-41CE-4B06-B87C-846A5D4C0F6F}">
      <formula1>"Oppdrag (arbeidsgiver), Deltakerbetaling (35%), Deltakerbetaling (100%)"</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3">
        <x14:dataValidation type="list" showInputMessage="1" showErrorMessage="1" xr:uid="{00000000-0002-0000-0100-000004000000}">
          <x14:formula1>
            <xm:f>Tabeller!$G$8:$G$9</xm:f>
          </x14:formula1>
          <xm:sqref>B21</xm:sqref>
        </x14:dataValidation>
        <x14:dataValidation type="list" allowBlank="1" showInputMessage="1" showErrorMessage="1" xr:uid="{00000000-0002-0000-0100-000005000000}">
          <x14:formula1>
            <xm:f>Tabeller!$M$74:$M$77</xm:f>
          </x14:formula1>
          <xm:sqref>B34</xm:sqref>
        </x14:dataValidation>
        <x14:dataValidation type="list" allowBlank="1" showInputMessage="1" showErrorMessage="1" xr:uid="{E9874946-9788-4391-BE72-220B2F4B1461}">
          <x14:formula1>
            <xm:f>'Avkortet bevilgning'!$A$15:$A$17</xm:f>
          </x14:formula1>
          <xm:sqref>B19:G19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IC73"/>
  <sheetViews>
    <sheetView showGridLines="0" topLeftCell="A27" zoomScale="85" zoomScaleNormal="85" zoomScalePageLayoutView="85" workbookViewId="0">
      <selection activeCell="D53" sqref="D53"/>
    </sheetView>
  </sheetViews>
  <sheetFormatPr baseColWidth="10" defaultColWidth="9.140625" defaultRowHeight="12.75" x14ac:dyDescent="0.2"/>
  <cols>
    <col min="1" max="1" width="12.5703125" style="22" customWidth="1"/>
    <col min="2" max="2" width="51.5703125" style="22" customWidth="1"/>
    <col min="3" max="3" width="25.5703125" style="22" customWidth="1"/>
    <col min="4" max="4" width="18" style="22" customWidth="1"/>
    <col min="5" max="5" width="18.140625" style="22" customWidth="1"/>
    <col min="6" max="6" width="22.42578125" style="22" customWidth="1"/>
    <col min="7" max="7" width="12.140625" style="22" hidden="1" customWidth="1"/>
    <col min="8" max="8" width="14.5703125" style="22" customWidth="1"/>
    <col min="9" max="9" width="30" style="22" customWidth="1"/>
    <col min="10" max="10" width="18" style="22" customWidth="1"/>
    <col min="11" max="11" width="23.42578125" style="22" customWidth="1"/>
    <col min="12" max="12" width="18.140625" style="22" customWidth="1"/>
    <col min="13" max="13" width="16.85546875" style="22" customWidth="1"/>
    <col min="14" max="14" width="19.5703125" style="22" customWidth="1"/>
    <col min="15" max="15" width="17.42578125" style="22" customWidth="1"/>
    <col min="16" max="16" width="21.42578125" style="22" hidden="1" customWidth="1"/>
    <col min="17" max="17" width="17" style="22" hidden="1" customWidth="1"/>
    <col min="18" max="22" width="18.5703125" style="22" hidden="1" customWidth="1"/>
    <col min="23" max="23" width="12.85546875" style="22" hidden="1" customWidth="1"/>
    <col min="24" max="25" width="12.85546875" style="22" customWidth="1"/>
    <col min="26" max="26" width="11.5703125" style="22" customWidth="1"/>
    <col min="27" max="27" width="12.42578125" style="22" customWidth="1"/>
    <col min="28" max="43" width="10.85546875" style="22" customWidth="1"/>
    <col min="44" max="45" width="10" style="22" customWidth="1"/>
    <col min="46" max="46" width="9.5703125" style="22" customWidth="1"/>
    <col min="47" max="47" width="8.42578125" style="22" customWidth="1"/>
    <col min="48" max="49" width="9.42578125" style="22" customWidth="1"/>
    <col min="50" max="50" width="11" style="22" customWidth="1"/>
    <col min="51" max="51" width="11.42578125" style="22" customWidth="1"/>
    <col min="52" max="54" width="9.140625" style="22" customWidth="1"/>
    <col min="55" max="55" width="16" style="22" customWidth="1"/>
    <col min="56" max="56" width="14.5703125" style="22" customWidth="1"/>
    <col min="57" max="57" width="15.42578125" style="22" customWidth="1"/>
    <col min="58" max="58" width="15" style="22" customWidth="1"/>
    <col min="59" max="59" width="17" style="22" customWidth="1"/>
    <col min="60" max="60" width="15" style="22" customWidth="1"/>
    <col min="61" max="61" width="14.5703125" style="22" customWidth="1"/>
    <col min="62" max="62" width="15.5703125" style="22" customWidth="1"/>
    <col min="63" max="63" width="15.42578125" style="22" customWidth="1"/>
    <col min="64" max="67" width="15.5703125" style="22" customWidth="1"/>
    <col min="68" max="68" width="14.5703125" style="22" customWidth="1"/>
    <col min="69" max="69" width="28.42578125" style="22" customWidth="1"/>
    <col min="70" max="70" width="16.42578125" style="22" customWidth="1"/>
    <col min="71" max="74" width="14.140625" style="22" customWidth="1"/>
    <col min="75" max="76" width="15" style="22" customWidth="1"/>
    <col min="77" max="81" width="13.85546875" style="22" customWidth="1"/>
    <col min="82" max="82" width="16.42578125" style="22" customWidth="1"/>
    <col min="83" max="96" width="9.140625" style="22" customWidth="1"/>
    <col min="97" max="97" width="18.5703125" style="22" customWidth="1"/>
    <col min="98" max="98" width="19.42578125" style="22" customWidth="1"/>
    <col min="99" max="99" width="14.42578125" style="22" customWidth="1"/>
    <col min="100" max="100" width="17.140625" style="22" customWidth="1"/>
    <col min="101" max="101" width="15.5703125" style="22" customWidth="1"/>
    <col min="102" max="102" width="17.42578125" style="22" customWidth="1"/>
    <col min="103" max="103" width="15.42578125" style="22" customWidth="1"/>
    <col min="104" max="104" width="16.42578125" style="22" customWidth="1"/>
    <col min="105" max="105" width="15.140625" style="22" customWidth="1"/>
    <col min="106" max="109" width="15.42578125" style="22" customWidth="1"/>
    <col min="110" max="110" width="13" style="22" customWidth="1"/>
    <col min="111" max="111" width="9.140625" style="22" customWidth="1"/>
    <col min="112" max="112" width="24.85546875" style="22" customWidth="1"/>
    <col min="113" max="113" width="15" style="22" customWidth="1"/>
    <col min="114" max="114" width="15.140625" style="22" customWidth="1"/>
    <col min="115" max="115" width="15.42578125" style="22" customWidth="1"/>
    <col min="116" max="116" width="15.140625" style="22" customWidth="1"/>
    <col min="117" max="117" width="15.42578125" style="22" customWidth="1"/>
    <col min="118" max="118" width="16" style="22" customWidth="1"/>
    <col min="119" max="120" width="15.5703125" style="22" customWidth="1"/>
    <col min="121" max="124" width="16" style="22" customWidth="1"/>
    <col min="125" max="125" width="9.140625" style="22"/>
    <col min="126" max="126" width="17.85546875" style="47" bestFit="1" customWidth="1"/>
    <col min="127" max="127" width="24.5703125" style="22" customWidth="1"/>
    <col min="128" max="128" width="23.5703125" style="22" customWidth="1"/>
    <col min="129" max="129" width="16.42578125" style="22" bestFit="1" customWidth="1"/>
    <col min="130" max="130" width="15.5703125" style="22" bestFit="1" customWidth="1"/>
    <col min="131" max="131" width="17" style="22" bestFit="1" customWidth="1"/>
    <col min="132" max="132" width="16" style="22" bestFit="1" customWidth="1"/>
    <col min="133" max="133" width="15.5703125" style="22" bestFit="1" customWidth="1"/>
    <col min="134" max="134" width="16" style="22" bestFit="1" customWidth="1"/>
    <col min="135" max="135" width="17" style="22" bestFit="1" customWidth="1"/>
    <col min="136" max="136" width="16" style="22" bestFit="1" customWidth="1"/>
    <col min="137" max="139" width="16" style="22" customWidth="1"/>
    <col min="140" max="140" width="27.140625" style="22" customWidth="1"/>
    <col min="141" max="141" width="10.140625" style="22" customWidth="1"/>
    <col min="142" max="142" width="9.140625" style="22"/>
    <col min="143" max="143" width="21.5703125" style="22" customWidth="1"/>
    <col min="144" max="144" width="21.85546875" style="22" customWidth="1"/>
    <col min="145" max="145" width="17" style="22" bestFit="1" customWidth="1"/>
    <col min="146" max="146" width="16.42578125" style="22" bestFit="1" customWidth="1"/>
    <col min="147" max="148" width="15.5703125" style="22" bestFit="1" customWidth="1"/>
    <col min="149" max="149" width="16" style="22" bestFit="1" customWidth="1"/>
    <col min="150" max="150" width="15.5703125" style="22" bestFit="1" customWidth="1"/>
    <col min="151" max="151" width="16" style="22" bestFit="1" customWidth="1"/>
    <col min="152" max="152" width="17" style="22" bestFit="1" customWidth="1"/>
    <col min="153" max="153" width="16" style="22" bestFit="1" customWidth="1"/>
    <col min="154" max="156" width="16" style="22" customWidth="1"/>
    <col min="157" max="157" width="17.42578125" style="22" bestFit="1" customWidth="1"/>
    <col min="158" max="158" width="9.140625" style="22"/>
    <col min="159" max="159" width="24.42578125" style="22" customWidth="1"/>
    <col min="160" max="160" width="13.140625" style="22" bestFit="1" customWidth="1"/>
    <col min="161" max="162" width="15.42578125" style="22" bestFit="1" customWidth="1"/>
    <col min="163" max="163" width="15.140625" style="22" bestFit="1" customWidth="1"/>
    <col min="164" max="164" width="15" style="22" bestFit="1" customWidth="1"/>
    <col min="165" max="165" width="14.5703125" style="22" bestFit="1" customWidth="1"/>
    <col min="166" max="166" width="13.5703125" style="22" bestFit="1" customWidth="1"/>
    <col min="167" max="167" width="14.5703125" style="22" bestFit="1" customWidth="1"/>
    <col min="168" max="168" width="14.140625" style="22" bestFit="1" customWidth="1"/>
    <col min="169" max="169" width="14.5703125" style="22" bestFit="1" customWidth="1"/>
    <col min="170" max="172" width="14.5703125" style="22" customWidth="1"/>
    <col min="173" max="173" width="15.5703125" style="22" bestFit="1" customWidth="1"/>
    <col min="174" max="174" width="9.140625" style="22"/>
    <col min="175" max="175" width="18.5703125" style="22" customWidth="1"/>
    <col min="176" max="176" width="13.140625" style="22" bestFit="1" customWidth="1"/>
    <col min="177" max="178" width="15.42578125" style="22" bestFit="1" customWidth="1"/>
    <col min="179" max="179" width="15.140625" style="22" bestFit="1" customWidth="1"/>
    <col min="180" max="180" width="15" style="22" bestFit="1" customWidth="1"/>
    <col min="181" max="181" width="14.5703125" style="22" bestFit="1" customWidth="1"/>
    <col min="182" max="182" width="13.5703125" style="22" bestFit="1" customWidth="1"/>
    <col min="183" max="183" width="14.5703125" style="22" bestFit="1" customWidth="1"/>
    <col min="184" max="184" width="14.140625" style="22" bestFit="1" customWidth="1"/>
    <col min="185" max="185" width="14.5703125" style="22" bestFit="1" customWidth="1"/>
    <col min="186" max="188" width="14.5703125" style="22" customWidth="1"/>
    <col min="189" max="189" width="10.85546875" style="22" bestFit="1" customWidth="1"/>
    <col min="190" max="190" width="9.140625" style="22"/>
    <col min="191" max="191" width="20.85546875" style="22" customWidth="1"/>
    <col min="192" max="192" width="13.140625" style="22" bestFit="1" customWidth="1"/>
    <col min="193" max="194" width="15.42578125" style="22" bestFit="1" customWidth="1"/>
    <col min="195" max="195" width="15.140625" style="22" bestFit="1" customWidth="1"/>
    <col min="196" max="196" width="15" style="22" bestFit="1" customWidth="1"/>
    <col min="197" max="197" width="14.5703125" style="22" bestFit="1" customWidth="1"/>
    <col min="198" max="198" width="13.5703125" style="22" bestFit="1" customWidth="1"/>
    <col min="199" max="199" width="14.5703125" style="22" bestFit="1" customWidth="1"/>
    <col min="200" max="200" width="14.140625" style="22" bestFit="1" customWidth="1"/>
    <col min="201" max="201" width="14.5703125" style="22" bestFit="1" customWidth="1"/>
    <col min="202" max="204" width="14.5703125" style="22" customWidth="1"/>
    <col min="205" max="205" width="10.85546875" style="22" bestFit="1" customWidth="1"/>
    <col min="206" max="207" width="9.140625" style="22"/>
    <col min="208" max="208" width="14.85546875" style="22" customWidth="1"/>
    <col min="209" max="209" width="14.5703125" style="22" customWidth="1"/>
    <col min="210" max="210" width="13.5703125" style="22" bestFit="1" customWidth="1"/>
    <col min="211" max="211" width="13.85546875" style="22" bestFit="1" customWidth="1"/>
    <col min="212" max="212" width="11.85546875" style="22" bestFit="1" customWidth="1"/>
    <col min="213" max="213" width="13.140625" style="22" bestFit="1" customWidth="1"/>
    <col min="214" max="214" width="13.42578125" style="22" bestFit="1" customWidth="1"/>
    <col min="215" max="215" width="13.5703125" style="22" bestFit="1" customWidth="1"/>
    <col min="216" max="216" width="13.42578125" style="22" bestFit="1" customWidth="1"/>
    <col min="217" max="217" width="13.5703125" style="22" bestFit="1" customWidth="1"/>
    <col min="218" max="218" width="13.42578125" style="22" bestFit="1" customWidth="1"/>
    <col min="219" max="221" width="13.42578125" style="22" customWidth="1"/>
    <col min="222" max="222" width="14.85546875" style="22" customWidth="1"/>
    <col min="223" max="224" width="9.140625" style="22"/>
    <col min="225" max="225" width="23.42578125" style="22" bestFit="1" customWidth="1"/>
    <col min="226" max="234" width="13.5703125" style="22" bestFit="1" customWidth="1"/>
    <col min="235" max="237" width="13.5703125" style="22" customWidth="1"/>
    <col min="238" max="16384" width="9.140625" style="22"/>
  </cols>
  <sheetData>
    <row r="1" spans="1:237" ht="29.25" customHeight="1" x14ac:dyDescent="0.3">
      <c r="A1" s="24" t="s">
        <v>8</v>
      </c>
      <c r="B1" s="23"/>
      <c r="C1" s="23" t="s">
        <v>9</v>
      </c>
      <c r="D1" s="73">
        <f>Registrering!B3</f>
        <v>0</v>
      </c>
      <c r="E1" s="32"/>
      <c r="G1" s="23"/>
      <c r="H1" s="23"/>
      <c r="I1" s="21"/>
      <c r="BC1" s="21" t="s">
        <v>10</v>
      </c>
      <c r="BI1" s="22" t="e">
        <f>#REF!*J64</f>
        <v>#REF!</v>
      </c>
      <c r="BQ1" s="21" t="s">
        <v>11</v>
      </c>
      <c r="CE1" s="22" t="s">
        <v>612</v>
      </c>
      <c r="CS1" s="21" t="s">
        <v>12</v>
      </c>
      <c r="DH1" s="22" t="s">
        <v>13</v>
      </c>
      <c r="DW1" s="22" t="s">
        <v>14</v>
      </c>
      <c r="EM1" s="22" t="s">
        <v>15</v>
      </c>
      <c r="FC1" s="22" t="s">
        <v>16</v>
      </c>
      <c r="FS1" s="22" t="s">
        <v>17</v>
      </c>
      <c r="GI1" s="22" t="s">
        <v>18</v>
      </c>
      <c r="GZ1" s="22" t="s">
        <v>19</v>
      </c>
      <c r="HQ1" s="22" t="s">
        <v>20</v>
      </c>
    </row>
    <row r="2" spans="1:237" ht="25.5" customHeight="1" x14ac:dyDescent="0.35">
      <c r="B2" s="322"/>
      <c r="C2" s="32"/>
      <c r="D2" s="496"/>
      <c r="E2" s="34"/>
      <c r="F2" s="34"/>
      <c r="G2" s="24"/>
      <c r="H2" s="24"/>
      <c r="I2" s="28"/>
      <c r="J2" s="29"/>
      <c r="CS2" s="329"/>
      <c r="CT2" s="329"/>
      <c r="CU2" s="329"/>
      <c r="CV2" s="329"/>
      <c r="CW2" s="329"/>
      <c r="CX2" s="329"/>
      <c r="CY2" s="329"/>
      <c r="CZ2" s="329"/>
      <c r="DA2" s="329"/>
      <c r="DB2" s="329"/>
      <c r="DC2" s="329"/>
      <c r="DD2" s="329"/>
      <c r="DE2" s="329"/>
      <c r="DV2" s="22"/>
    </row>
    <row r="3" spans="1:237" ht="21" x14ac:dyDescent="0.35">
      <c r="B3" s="28"/>
      <c r="C3" s="32"/>
      <c r="D3" s="34"/>
      <c r="G3" s="24"/>
      <c r="H3" s="24"/>
      <c r="J3" s="29" t="s">
        <v>621</v>
      </c>
      <c r="AU3" s="88"/>
      <c r="EM3" s="47"/>
      <c r="FC3" s="47">
        <f t="shared" ref="FC3:FC42" si="0">EM3</f>
        <v>0</v>
      </c>
      <c r="FS3" s="47">
        <f t="shared" ref="FS3:FS42" si="1">FC3</f>
        <v>0</v>
      </c>
      <c r="GI3" s="47">
        <f t="shared" ref="GI3:GI42" si="2">FS3</f>
        <v>0</v>
      </c>
      <c r="GZ3" s="47">
        <f t="shared" ref="GZ3:GZ42" si="3">GI3</f>
        <v>0</v>
      </c>
      <c r="HQ3" s="518"/>
      <c r="HR3" s="518"/>
      <c r="HS3" s="518"/>
      <c r="HT3" s="518"/>
      <c r="HU3" s="518"/>
      <c r="HV3" s="518"/>
      <c r="HW3" s="518"/>
      <c r="HX3" s="518"/>
      <c r="HY3" s="518"/>
      <c r="HZ3" s="518"/>
      <c r="IA3" s="518"/>
      <c r="IB3" s="518"/>
      <c r="IC3" s="518"/>
    </row>
    <row r="4" spans="1:237" ht="15" x14ac:dyDescent="0.25">
      <c r="B4" s="270" t="s">
        <v>613</v>
      </c>
      <c r="C4" s="272" t="s">
        <v>23</v>
      </c>
      <c r="D4" s="272" t="s">
        <v>608</v>
      </c>
      <c r="E4" s="272" t="s">
        <v>25</v>
      </c>
      <c r="F4" s="272" t="s">
        <v>26</v>
      </c>
      <c r="G4" s="270" t="s">
        <v>27</v>
      </c>
      <c r="H4" s="270" t="s">
        <v>28</v>
      </c>
      <c r="I4" s="270" t="s">
        <v>29</v>
      </c>
      <c r="J4" s="271">
        <f>Tabeller!D1</f>
        <v>2025</v>
      </c>
      <c r="K4" s="271">
        <f t="shared" ref="K4:V4" si="4">J4+1</f>
        <v>2026</v>
      </c>
      <c r="L4" s="271">
        <f t="shared" si="4"/>
        <v>2027</v>
      </c>
      <c r="M4" s="271">
        <f t="shared" si="4"/>
        <v>2028</v>
      </c>
      <c r="N4" s="271">
        <f t="shared" si="4"/>
        <v>2029</v>
      </c>
      <c r="O4" s="271">
        <f t="shared" si="4"/>
        <v>2030</v>
      </c>
      <c r="P4" s="271">
        <f t="shared" si="4"/>
        <v>2031</v>
      </c>
      <c r="Q4" s="271">
        <f t="shared" si="4"/>
        <v>2032</v>
      </c>
      <c r="R4" s="271">
        <f t="shared" si="4"/>
        <v>2033</v>
      </c>
      <c r="S4" s="271">
        <f t="shared" si="4"/>
        <v>2034</v>
      </c>
      <c r="T4" s="271">
        <f t="shared" si="4"/>
        <v>2035</v>
      </c>
      <c r="U4" s="271">
        <f t="shared" si="4"/>
        <v>2036</v>
      </c>
      <c r="V4" s="271">
        <f t="shared" si="4"/>
        <v>2037</v>
      </c>
      <c r="AR4" s="31" t="s">
        <v>30</v>
      </c>
      <c r="AS4" s="31" t="s">
        <v>31</v>
      </c>
      <c r="AT4" s="31" t="s">
        <v>32</v>
      </c>
      <c r="AU4" s="89" t="s">
        <v>33</v>
      </c>
      <c r="AV4" s="31" t="s">
        <v>34</v>
      </c>
      <c r="AW4" s="31" t="s">
        <v>35</v>
      </c>
      <c r="AX4" s="31" t="s">
        <v>36</v>
      </c>
      <c r="AY4" s="31" t="s">
        <v>37</v>
      </c>
      <c r="AZ4" s="31" t="s">
        <v>38</v>
      </c>
      <c r="BC4" s="8">
        <f t="shared" ref="BC4:BO4" si="5">J4</f>
        <v>2025</v>
      </c>
      <c r="BD4" s="8">
        <f t="shared" si="5"/>
        <v>2026</v>
      </c>
      <c r="BE4" s="8">
        <f t="shared" si="5"/>
        <v>2027</v>
      </c>
      <c r="BF4" s="8">
        <f t="shared" si="5"/>
        <v>2028</v>
      </c>
      <c r="BG4" s="8">
        <f t="shared" si="5"/>
        <v>2029</v>
      </c>
      <c r="BH4" s="8">
        <f t="shared" si="5"/>
        <v>2030</v>
      </c>
      <c r="BI4" s="8">
        <f t="shared" si="5"/>
        <v>2031</v>
      </c>
      <c r="BJ4" s="8">
        <f t="shared" si="5"/>
        <v>2032</v>
      </c>
      <c r="BK4" s="8">
        <f t="shared" si="5"/>
        <v>2033</v>
      </c>
      <c r="BL4" s="8">
        <f t="shared" si="5"/>
        <v>2034</v>
      </c>
      <c r="BM4" s="8">
        <f t="shared" si="5"/>
        <v>2035</v>
      </c>
      <c r="BN4" s="8">
        <f t="shared" si="5"/>
        <v>2036</v>
      </c>
      <c r="BO4" s="8">
        <f t="shared" si="5"/>
        <v>2037</v>
      </c>
      <c r="BQ4" s="6">
        <f t="shared" ref="BQ4:BZ4" si="6">BC4</f>
        <v>2025</v>
      </c>
      <c r="BR4" s="6">
        <f t="shared" si="6"/>
        <v>2026</v>
      </c>
      <c r="BS4" s="6">
        <f t="shared" si="6"/>
        <v>2027</v>
      </c>
      <c r="BT4" s="6">
        <f t="shared" si="6"/>
        <v>2028</v>
      </c>
      <c r="BU4" s="6">
        <f t="shared" si="6"/>
        <v>2029</v>
      </c>
      <c r="BV4" s="6">
        <f t="shared" si="6"/>
        <v>2030</v>
      </c>
      <c r="BW4" s="6">
        <f t="shared" si="6"/>
        <v>2031</v>
      </c>
      <c r="BX4" s="6">
        <f t="shared" si="6"/>
        <v>2032</v>
      </c>
      <c r="BY4" s="6">
        <f t="shared" si="6"/>
        <v>2033</v>
      </c>
      <c r="BZ4" s="6">
        <f t="shared" si="6"/>
        <v>2034</v>
      </c>
      <c r="CA4" s="6">
        <f t="shared" ref="CA4:CC4" si="7">BM4</f>
        <v>2035</v>
      </c>
      <c r="CB4" s="6">
        <f t="shared" si="7"/>
        <v>2036</v>
      </c>
      <c r="CC4" s="6">
        <f t="shared" si="7"/>
        <v>2037</v>
      </c>
      <c r="CE4" s="8">
        <f t="shared" ref="CE4:CM4" si="8">BC4</f>
        <v>2025</v>
      </c>
      <c r="CF4" s="8">
        <f t="shared" si="8"/>
        <v>2026</v>
      </c>
      <c r="CG4" s="8">
        <f t="shared" si="8"/>
        <v>2027</v>
      </c>
      <c r="CH4" s="8">
        <f t="shared" si="8"/>
        <v>2028</v>
      </c>
      <c r="CI4" s="8">
        <f t="shared" si="8"/>
        <v>2029</v>
      </c>
      <c r="CJ4" s="8">
        <f t="shared" si="8"/>
        <v>2030</v>
      </c>
      <c r="CK4" s="8">
        <f t="shared" si="8"/>
        <v>2031</v>
      </c>
      <c r="CL4" s="8">
        <f t="shared" si="8"/>
        <v>2032</v>
      </c>
      <c r="CM4" s="8">
        <f t="shared" si="8"/>
        <v>2033</v>
      </c>
      <c r="CN4" s="8">
        <f t="shared" ref="CN4" si="9">BL4</f>
        <v>2034</v>
      </c>
      <c r="CO4" s="8">
        <f t="shared" ref="CO4" si="10">BM4</f>
        <v>2035</v>
      </c>
      <c r="CP4" s="8">
        <f t="shared" ref="CP4" si="11">BN4</f>
        <v>2036</v>
      </c>
      <c r="CQ4" s="8">
        <f t="shared" ref="CQ4" si="12">BO4</f>
        <v>2037</v>
      </c>
      <c r="CS4" s="8">
        <f t="shared" ref="CS4:DA4" si="13">BQ4</f>
        <v>2025</v>
      </c>
      <c r="CT4" s="8">
        <f t="shared" si="13"/>
        <v>2026</v>
      </c>
      <c r="CU4" s="8">
        <f t="shared" si="13"/>
        <v>2027</v>
      </c>
      <c r="CV4" s="8">
        <f t="shared" si="13"/>
        <v>2028</v>
      </c>
      <c r="CW4" s="8">
        <f t="shared" si="13"/>
        <v>2029</v>
      </c>
      <c r="CX4" s="8">
        <f t="shared" si="13"/>
        <v>2030</v>
      </c>
      <c r="CY4" s="8">
        <f t="shared" si="13"/>
        <v>2031</v>
      </c>
      <c r="CZ4" s="8">
        <f t="shared" si="13"/>
        <v>2032</v>
      </c>
      <c r="DA4" s="8">
        <f t="shared" si="13"/>
        <v>2033</v>
      </c>
      <c r="DB4" s="8">
        <f t="shared" ref="DB4" si="14">BZ4</f>
        <v>2034</v>
      </c>
      <c r="DC4" s="8">
        <f t="shared" ref="DC4" si="15">CA4</f>
        <v>2035</v>
      </c>
      <c r="DD4" s="8">
        <f t="shared" ref="DD4" si="16">CB4</f>
        <v>2036</v>
      </c>
      <c r="DE4" s="8">
        <f t="shared" ref="DE4" si="17">CC4</f>
        <v>2037</v>
      </c>
      <c r="DH4" s="8">
        <f t="shared" ref="DH4:DQ4" si="18">DW4</f>
        <v>2025</v>
      </c>
      <c r="DI4" s="8">
        <f t="shared" si="18"/>
        <v>2026</v>
      </c>
      <c r="DJ4" s="8">
        <f t="shared" si="18"/>
        <v>2027</v>
      </c>
      <c r="DK4" s="8">
        <f t="shared" si="18"/>
        <v>2028</v>
      </c>
      <c r="DL4" s="8">
        <f t="shared" si="18"/>
        <v>2029</v>
      </c>
      <c r="DM4" s="8">
        <f t="shared" si="18"/>
        <v>2030</v>
      </c>
      <c r="DN4" s="8">
        <f t="shared" si="18"/>
        <v>2031</v>
      </c>
      <c r="DO4" s="8">
        <f t="shared" si="18"/>
        <v>2032</v>
      </c>
      <c r="DP4" s="8">
        <f t="shared" si="18"/>
        <v>2033</v>
      </c>
      <c r="DQ4" s="8">
        <f t="shared" si="18"/>
        <v>2034</v>
      </c>
      <c r="DR4" s="8">
        <f t="shared" ref="DR4" si="19">EG4</f>
        <v>2035</v>
      </c>
      <c r="DS4" s="8">
        <f t="shared" ref="DS4" si="20">EH4</f>
        <v>2036</v>
      </c>
      <c r="DT4" s="8">
        <f t="shared" ref="DT4" si="21">EI4</f>
        <v>2037</v>
      </c>
      <c r="DW4" s="8">
        <f t="shared" ref="DW4:EF4" si="22">CS4</f>
        <v>2025</v>
      </c>
      <c r="DX4" s="8">
        <f t="shared" si="22"/>
        <v>2026</v>
      </c>
      <c r="DY4" s="8">
        <f t="shared" si="22"/>
        <v>2027</v>
      </c>
      <c r="DZ4" s="8">
        <f t="shared" si="22"/>
        <v>2028</v>
      </c>
      <c r="EA4" s="8">
        <f t="shared" si="22"/>
        <v>2029</v>
      </c>
      <c r="EB4" s="8">
        <f t="shared" si="22"/>
        <v>2030</v>
      </c>
      <c r="EC4" s="8">
        <f t="shared" si="22"/>
        <v>2031</v>
      </c>
      <c r="ED4" s="8">
        <f t="shared" si="22"/>
        <v>2032</v>
      </c>
      <c r="EE4" s="8">
        <f t="shared" si="22"/>
        <v>2033</v>
      </c>
      <c r="EF4" s="8">
        <f t="shared" si="22"/>
        <v>2034</v>
      </c>
      <c r="EG4" s="8">
        <f t="shared" ref="EG4:EI4" si="23">DC4</f>
        <v>2035</v>
      </c>
      <c r="EH4" s="8">
        <f t="shared" si="23"/>
        <v>2036</v>
      </c>
      <c r="EI4" s="8">
        <f t="shared" si="23"/>
        <v>2037</v>
      </c>
      <c r="EJ4" s="8" t="s">
        <v>25</v>
      </c>
      <c r="EM4" s="47"/>
      <c r="EN4" s="8">
        <f t="shared" ref="EN4:EW4" si="24">CS4</f>
        <v>2025</v>
      </c>
      <c r="EO4" s="8">
        <f t="shared" si="24"/>
        <v>2026</v>
      </c>
      <c r="EP4" s="8">
        <f t="shared" si="24"/>
        <v>2027</v>
      </c>
      <c r="EQ4" s="8">
        <f t="shared" si="24"/>
        <v>2028</v>
      </c>
      <c r="ER4" s="8">
        <f t="shared" si="24"/>
        <v>2029</v>
      </c>
      <c r="ES4" s="8">
        <f t="shared" si="24"/>
        <v>2030</v>
      </c>
      <c r="ET4" s="8">
        <f t="shared" si="24"/>
        <v>2031</v>
      </c>
      <c r="EU4" s="8">
        <f t="shared" si="24"/>
        <v>2032</v>
      </c>
      <c r="EV4" s="8">
        <f t="shared" si="24"/>
        <v>2033</v>
      </c>
      <c r="EW4" s="8">
        <f t="shared" si="24"/>
        <v>2034</v>
      </c>
      <c r="EX4" s="8">
        <f t="shared" ref="EX4" si="25">DC4</f>
        <v>2035</v>
      </c>
      <c r="EY4" s="8">
        <f t="shared" ref="EY4" si="26">DD4</f>
        <v>2036</v>
      </c>
      <c r="EZ4" s="8">
        <f t="shared" ref="EZ4" si="27">DE4</f>
        <v>2037</v>
      </c>
      <c r="FA4" s="8" t="s">
        <v>39</v>
      </c>
      <c r="FC4" s="47">
        <f t="shared" si="0"/>
        <v>0</v>
      </c>
      <c r="FD4" s="8" t="s">
        <v>39</v>
      </c>
      <c r="FE4" s="8" t="s">
        <v>39</v>
      </c>
      <c r="FF4" s="8" t="s">
        <v>39</v>
      </c>
      <c r="FG4" s="8" t="s">
        <v>39</v>
      </c>
      <c r="FH4" s="8" t="s">
        <v>39</v>
      </c>
      <c r="FI4" s="8" t="s">
        <v>39</v>
      </c>
      <c r="FJ4" s="8" t="s">
        <v>39</v>
      </c>
      <c r="FK4" s="8" t="s">
        <v>39</v>
      </c>
      <c r="FL4" s="8" t="s">
        <v>39</v>
      </c>
      <c r="FM4" s="8" t="s">
        <v>39</v>
      </c>
      <c r="FN4" s="8" t="s">
        <v>39</v>
      </c>
      <c r="FO4" s="8" t="s">
        <v>39</v>
      </c>
      <c r="FP4" s="8" t="s">
        <v>39</v>
      </c>
      <c r="FQ4" s="8" t="s">
        <v>39</v>
      </c>
      <c r="FS4" s="47">
        <f t="shared" si="1"/>
        <v>0</v>
      </c>
      <c r="FT4" s="8" t="s">
        <v>39</v>
      </c>
      <c r="FU4" s="8" t="s">
        <v>39</v>
      </c>
      <c r="FV4" s="8" t="s">
        <v>39</v>
      </c>
      <c r="FW4" s="8" t="s">
        <v>39</v>
      </c>
      <c r="FX4" s="8" t="s">
        <v>39</v>
      </c>
      <c r="FY4" s="8" t="s">
        <v>39</v>
      </c>
      <c r="FZ4" s="8" t="s">
        <v>39</v>
      </c>
      <c r="GA4" s="8" t="s">
        <v>39</v>
      </c>
      <c r="GB4" s="8" t="s">
        <v>39</v>
      </c>
      <c r="GC4" s="8" t="s">
        <v>39</v>
      </c>
      <c r="GD4" s="8" t="s">
        <v>39</v>
      </c>
      <c r="GE4" s="8" t="s">
        <v>39</v>
      </c>
      <c r="GF4" s="8" t="s">
        <v>39</v>
      </c>
      <c r="GG4" s="8" t="s">
        <v>39</v>
      </c>
      <c r="GI4" s="47">
        <f t="shared" si="2"/>
        <v>0</v>
      </c>
      <c r="GJ4" s="8" t="s">
        <v>39</v>
      </c>
      <c r="GK4" s="8" t="s">
        <v>39</v>
      </c>
      <c r="GL4" s="8" t="s">
        <v>39</v>
      </c>
      <c r="GM4" s="8" t="s">
        <v>39</v>
      </c>
      <c r="GN4" s="8" t="s">
        <v>39</v>
      </c>
      <c r="GO4" s="8" t="s">
        <v>39</v>
      </c>
      <c r="GP4" s="8" t="s">
        <v>39</v>
      </c>
      <c r="GQ4" s="8" t="s">
        <v>39</v>
      </c>
      <c r="GR4" s="8" t="s">
        <v>39</v>
      </c>
      <c r="GS4" s="8" t="s">
        <v>39</v>
      </c>
      <c r="GT4" s="8" t="s">
        <v>39</v>
      </c>
      <c r="GU4" s="8" t="s">
        <v>39</v>
      </c>
      <c r="GV4" s="8" t="s">
        <v>39</v>
      </c>
      <c r="GW4" s="8" t="s">
        <v>39</v>
      </c>
      <c r="GZ4" s="47">
        <f t="shared" si="3"/>
        <v>0</v>
      </c>
      <c r="HA4" s="8" t="s">
        <v>39</v>
      </c>
      <c r="HB4" s="8" t="s">
        <v>39</v>
      </c>
      <c r="HC4" s="8" t="s">
        <v>39</v>
      </c>
      <c r="HD4" s="8" t="s">
        <v>39</v>
      </c>
      <c r="HE4" s="8" t="s">
        <v>39</v>
      </c>
      <c r="HF4" s="8" t="s">
        <v>39</v>
      </c>
      <c r="HG4" s="8" t="s">
        <v>39</v>
      </c>
      <c r="HH4" s="8" t="s">
        <v>39</v>
      </c>
      <c r="HI4" s="8" t="s">
        <v>39</v>
      </c>
      <c r="HJ4" s="8" t="s">
        <v>39</v>
      </c>
      <c r="HK4" s="8" t="s">
        <v>39</v>
      </c>
      <c r="HL4" s="8" t="s">
        <v>39</v>
      </c>
      <c r="HM4" s="8" t="s">
        <v>39</v>
      </c>
      <c r="HN4" s="8" t="s">
        <v>39</v>
      </c>
      <c r="HQ4" s="517">
        <f t="shared" ref="HQ4:HZ4" si="28">BC4</f>
        <v>2025</v>
      </c>
      <c r="HR4" s="517">
        <f t="shared" si="28"/>
        <v>2026</v>
      </c>
      <c r="HS4" s="517">
        <f t="shared" si="28"/>
        <v>2027</v>
      </c>
      <c r="HT4" s="517">
        <f t="shared" si="28"/>
        <v>2028</v>
      </c>
      <c r="HU4" s="517">
        <f t="shared" si="28"/>
        <v>2029</v>
      </c>
      <c r="HV4" s="517">
        <f t="shared" si="28"/>
        <v>2030</v>
      </c>
      <c r="HW4" s="517">
        <f t="shared" si="28"/>
        <v>2031</v>
      </c>
      <c r="HX4" s="517">
        <f t="shared" si="28"/>
        <v>2032</v>
      </c>
      <c r="HY4" s="517">
        <f t="shared" si="28"/>
        <v>2033</v>
      </c>
      <c r="HZ4" s="517">
        <f t="shared" si="28"/>
        <v>2034</v>
      </c>
      <c r="IA4" s="517">
        <f t="shared" ref="IA4" si="29">BM4</f>
        <v>2035</v>
      </c>
      <c r="IB4" s="517">
        <f t="shared" ref="IB4" si="30">BN4</f>
        <v>2036</v>
      </c>
      <c r="IC4" s="517">
        <f t="shared" ref="IC4" si="31">BO4</f>
        <v>2037</v>
      </c>
    </row>
    <row r="5" spans="1:237" ht="15" x14ac:dyDescent="0.25">
      <c r="B5" s="231"/>
      <c r="C5" s="420">
        <f>SUM(BC5:BO5)</f>
        <v>0</v>
      </c>
      <c r="D5" s="420">
        <f>SUM(BQ5:CC5)</f>
        <v>0</v>
      </c>
      <c r="E5" s="420">
        <f t="shared" ref="E5:E7" si="32">SUM(C5:D5)</f>
        <v>0</v>
      </c>
      <c r="F5" s="58">
        <f>SUM(J5:V5)/Tabeller!H$5</f>
        <v>0</v>
      </c>
      <c r="G5" s="562"/>
      <c r="H5" s="563"/>
      <c r="I5" s="562"/>
      <c r="J5" s="564"/>
      <c r="K5" s="564"/>
      <c r="L5" s="564"/>
      <c r="M5" s="564"/>
      <c r="N5" s="564"/>
      <c r="O5" s="564"/>
      <c r="P5" s="564"/>
      <c r="Q5" s="564"/>
      <c r="R5" s="564"/>
      <c r="S5" s="564"/>
      <c r="T5" s="564"/>
      <c r="U5" s="564"/>
      <c r="V5" s="564"/>
      <c r="AR5" s="6">
        <f>H5</f>
        <v>0</v>
      </c>
      <c r="AS5" s="6">
        <f>AR5*Tabeller!$I$35</f>
        <v>0</v>
      </c>
      <c r="AT5" s="6">
        <f>IF(AR5&gt;0,(AS5-400)/52*47,0)</f>
        <v>0</v>
      </c>
      <c r="AU5" s="87">
        <f>AT5*Tabeller!$H$26</f>
        <v>0</v>
      </c>
      <c r="AV5" s="6">
        <f>SUM(AT5:AU5,AW5)*Tabeller!$H$28</f>
        <v>0</v>
      </c>
      <c r="AW5" s="6">
        <f>AS5*Tabeller!$H$27</f>
        <v>0</v>
      </c>
      <c r="AX5" s="6">
        <f t="shared" ref="AX5" si="33">SUM(AT5:AW5)</f>
        <v>0</v>
      </c>
      <c r="AY5" s="6">
        <f>AX5+(IF(B5="Teknisk adm bistand",Registrering!$E$43,Registrering!$B$43))</f>
        <v>501000</v>
      </c>
      <c r="AZ5" s="6">
        <f>AY5/Tabeller!$H$5</f>
        <v>307.73955773955777</v>
      </c>
      <c r="BC5" s="6">
        <f>((J5*Budsjett!$AZ5)*(Tabeller!I$35))</f>
        <v>0</v>
      </c>
      <c r="BD5" s="6">
        <f>((K5*Budsjett!$AZ5)*(Tabeller!J$35))</f>
        <v>0</v>
      </c>
      <c r="BE5" s="6">
        <f>((L5*Budsjett!$AZ5)*(Tabeller!K$35))</f>
        <v>0</v>
      </c>
      <c r="BF5" s="6">
        <f>((M5*Budsjett!$AZ5)*(Tabeller!L$35))</f>
        <v>0</v>
      </c>
      <c r="BG5" s="6">
        <f>((N5*Budsjett!$AZ5)*(Tabeller!M$35))</f>
        <v>0</v>
      </c>
      <c r="BH5" s="6">
        <f>((O5*Budsjett!$AZ5)*(Tabeller!N$35))</f>
        <v>0</v>
      </c>
      <c r="BI5" s="6">
        <f>((P5*Budsjett!$AZ5)*(Tabeller!O$35))</f>
        <v>0</v>
      </c>
      <c r="BJ5" s="6">
        <f>((Q5*Budsjett!$AZ5)*(Tabeller!P$35))</f>
        <v>0</v>
      </c>
      <c r="BK5" s="6">
        <f>((R5*Budsjett!$AZ5)*(Tabeller!Q$35))</f>
        <v>0</v>
      </c>
      <c r="BL5" s="6">
        <f>((S5*Budsjett!$AZ5)*(Tabeller!R$35))</f>
        <v>0</v>
      </c>
      <c r="BM5" s="6">
        <f>((T5*Budsjett!$AZ5)*(Tabeller!S$35))</f>
        <v>0</v>
      </c>
      <c r="BN5" s="6">
        <f>((U5*Budsjett!$AZ5)*(Tabeller!T$35))</f>
        <v>0</v>
      </c>
      <c r="BO5" s="6">
        <f>((V5*Budsjett!$AZ5)*(Tabeller!U$35))</f>
        <v>0</v>
      </c>
      <c r="BQ5" s="6">
        <f>IFERROR(IF($B5="Teknisk/adm. bistand/Feltassistent",CE5*Tabeller!J$11,Budsjett!CE5*Tabeller!J$10),0)</f>
        <v>0</v>
      </c>
      <c r="BR5" s="6">
        <f>IFERROR(IF($B5="Teknisk/adm. bistand/Feltassistent",CF5*Tabeller!K$11,Budsjett!CF5*Tabeller!K$10),0)</f>
        <v>0</v>
      </c>
      <c r="BS5" s="6">
        <f>IFERROR(IF($B5="Teknisk/adm. bistand/Feltassistent",CG5*Tabeller!L$11,Budsjett!CG5*Tabeller!L$10),0)</f>
        <v>0</v>
      </c>
      <c r="BT5" s="6">
        <f>IFERROR(IF($B5="Teknisk/adm. bistand/Feltassistent",CH5*Tabeller!M$11,Budsjett!CH5*Tabeller!M$10),0)</f>
        <v>0</v>
      </c>
      <c r="BU5" s="6">
        <f>IFERROR(IF($B5="Teknisk/adm. bistand/Feltassistent",CI5*Tabeller!N$11,Budsjett!CI5*Tabeller!N$10),0)</f>
        <v>0</v>
      </c>
      <c r="BV5" s="6">
        <f>IFERROR(IF($B5="Teknisk/adm. bistand/Feltassistent",CJ5*Tabeller!O$11,Budsjett!CJ5*Tabeller!O$10),0)</f>
        <v>0</v>
      </c>
      <c r="BW5" s="6">
        <f>IFERROR(IF($B5="Teknisk/adm. bistand/Feltassistent",CK5*Tabeller!P$11,Budsjett!CK5*Tabeller!P$10),0)</f>
        <v>0</v>
      </c>
      <c r="BX5" s="6">
        <f>IFERROR(IF($B5="Teknisk/adm. bistand/Feltassistent",CL5*Tabeller!Q$11,Budsjett!CL5*Tabeller!Q$10),0)</f>
        <v>0</v>
      </c>
      <c r="BY5" s="6">
        <f>IFERROR(IF($B5="Teknisk/adm. bistand/Feltassistent",CM5*Tabeller!R$11,Budsjett!CM5*Tabeller!R$10),0)</f>
        <v>0</v>
      </c>
      <c r="BZ5" s="6">
        <f>IFERROR(IF($B5="Teknisk/adm. bistand/Feltassistent",CN5*Tabeller!S$11,Budsjett!CN5*Tabeller!S$10),0)</f>
        <v>0</v>
      </c>
      <c r="CA5" s="6">
        <f>IFERROR(IF($B5="Teknisk/adm. bistand/Feltassistent",CO5*Tabeller!T$11,Budsjett!CO5*Tabeller!T$10),0)</f>
        <v>0</v>
      </c>
      <c r="CB5" s="6">
        <f>IFERROR(IF($B5="Teknisk/adm. bistand/Feltassistent",CP5*Tabeller!U$11,Budsjett!CP5*Tabeller!U$10),0)</f>
        <v>0</v>
      </c>
      <c r="CC5" s="6">
        <f>IFERROR(IF($B5="Teknisk/adm. bistand/Feltassistent",CQ5*Tabeller!V$11,Budsjett!CQ5*Tabeller!V$10),0)</f>
        <v>0</v>
      </c>
      <c r="CE5" s="634">
        <f>J5/Tabeller!$H$5</f>
        <v>0</v>
      </c>
      <c r="CF5" s="634">
        <f>K5/Tabeller!$H$5</f>
        <v>0</v>
      </c>
      <c r="CG5" s="634">
        <f>L5/Tabeller!$H$5</f>
        <v>0</v>
      </c>
      <c r="CH5" s="634">
        <f>M5/Tabeller!$H$5</f>
        <v>0</v>
      </c>
      <c r="CI5" s="634">
        <f>N5/Tabeller!$H$5</f>
        <v>0</v>
      </c>
      <c r="CJ5" s="634">
        <f>O5/Tabeller!$H$5</f>
        <v>0</v>
      </c>
      <c r="CK5" s="634">
        <f>P5/Tabeller!$H$5</f>
        <v>0</v>
      </c>
      <c r="CL5" s="634">
        <f>Q5/Tabeller!$H$5</f>
        <v>0</v>
      </c>
      <c r="CM5" s="634">
        <f>R5/Tabeller!$H$5</f>
        <v>0</v>
      </c>
      <c r="CN5" s="634">
        <f>S5/Tabeller!$H$5</f>
        <v>0</v>
      </c>
      <c r="CO5" s="634">
        <f>T5/Tabeller!$H$5</f>
        <v>0</v>
      </c>
      <c r="CP5" s="634">
        <f>U5/Tabeller!$H$5</f>
        <v>0</v>
      </c>
      <c r="CQ5" s="634">
        <f>V5/Tabeller!$H$5</f>
        <v>0</v>
      </c>
      <c r="CS5" s="6">
        <f>IFERROR(IF($E$61=$L$61,BC5*#REF!,BC5*Budsjett!#REF!),0)</f>
        <v>0</v>
      </c>
      <c r="CT5" s="6">
        <f>IFERROR(IF($E$61=$L$61,BD5*#REF!,BD5*Budsjett!#REF!),0)</f>
        <v>0</v>
      </c>
      <c r="CU5" s="6">
        <f>IFERROR(IF($E$61=$L$61,BE5*#REF!,BE5*Budsjett!#REF!),0)</f>
        <v>0</v>
      </c>
      <c r="CV5" s="6">
        <f>IFERROR(IF($E$61=$L$61,BF5*#REF!,BF5*Budsjett!#REF!),0)</f>
        <v>0</v>
      </c>
      <c r="CW5" s="6">
        <f>IFERROR(IF($E$61=$L$61,BG5*#REF!,BG5*Budsjett!#REF!),0)</f>
        <v>0</v>
      </c>
      <c r="CX5" s="6">
        <f>IFERROR(IF($E$61=$L$61,BH5*#REF!,BH5*Budsjett!#REF!),0)</f>
        <v>0</v>
      </c>
      <c r="CY5" s="6">
        <f>IFERROR(IF($E$61=$L$61,BI5*#REF!,BI5*Budsjett!#REF!),0)</f>
        <v>0</v>
      </c>
      <c r="CZ5" s="6">
        <f>IFERROR(IF($E$61=$L$61,BJ5*#REF!,BJ5*Budsjett!#REF!),0)</f>
        <v>0</v>
      </c>
      <c r="DA5" s="6">
        <f>IFERROR(IF($E$61=$L$61,BK5*#REF!,BK5*Budsjett!#REF!),0)</f>
        <v>0</v>
      </c>
      <c r="DB5" s="6">
        <f>IFERROR(IF($E$61=$L$61,BL5*#REF!,BL5*Budsjett!#REF!),0)</f>
        <v>0</v>
      </c>
      <c r="DC5" s="6">
        <f>IFERROR(IF($E$61=$L$61,BM5*#REF!,BM5*Budsjett!#REF!),0)</f>
        <v>0</v>
      </c>
      <c r="DD5" s="6">
        <f>IFERROR(IF($E$61=$L$61,BN5*#REF!,BN5*Budsjett!#REF!),0)</f>
        <v>0</v>
      </c>
      <c r="DE5" s="6">
        <f>IFERROR(IF($E$61=$L$61,BO5*#REF!,BO5*Budsjett!#REF!),0)</f>
        <v>0</v>
      </c>
      <c r="DH5" s="6">
        <f t="shared" ref="DH5:DP13" si="34">BQ5-CS5</f>
        <v>0</v>
      </c>
      <c r="DI5" s="6">
        <f t="shared" si="34"/>
        <v>0</v>
      </c>
      <c r="DJ5" s="6">
        <f t="shared" si="34"/>
        <v>0</v>
      </c>
      <c r="DK5" s="6">
        <f t="shared" si="34"/>
        <v>0</v>
      </c>
      <c r="DL5" s="6">
        <f t="shared" si="34"/>
        <v>0</v>
      </c>
      <c r="DM5" s="6">
        <f t="shared" si="34"/>
        <v>0</v>
      </c>
      <c r="DN5" s="6">
        <f t="shared" si="34"/>
        <v>0</v>
      </c>
      <c r="DO5" s="6">
        <f t="shared" si="34"/>
        <v>0</v>
      </c>
      <c r="DP5" s="6">
        <f t="shared" si="34"/>
        <v>0</v>
      </c>
      <c r="DQ5" s="6">
        <f t="shared" ref="DQ5:DQ13" si="35">BZ5-DB5</f>
        <v>0</v>
      </c>
      <c r="DR5" s="6">
        <f t="shared" ref="DR5:DR13" si="36">CA5-DC5</f>
        <v>0</v>
      </c>
      <c r="DS5" s="6">
        <f t="shared" ref="DS5:DS13" si="37">CB5-DD5</f>
        <v>0</v>
      </c>
      <c r="DT5" s="6">
        <f t="shared" ref="DT5:DT13" si="38">CC5-DE5</f>
        <v>0</v>
      </c>
      <c r="DV5" s="47">
        <f t="shared" ref="DV5:DV14" si="39">B5</f>
        <v>0</v>
      </c>
      <c r="DW5" s="6">
        <f>-((IF($DV5="Teknisk/adm. bistand/Feltassistent",IF(Budsjett!BC5*(1+Tabeller!$I$61)&gt;Tabeller!I$55,Tabeller!I$55,Budsjett!BC5*(1+Tabeller!$I$61)),0)+(IF($DV5="Forsker - professor",Tabeller!I$55*J5,0)+IF($DV5="Prosjektleder/adm.leder",Tabeller!I$54*J5,0)+IF($DV5="Forsker - 1.aman.",Tabeller!I$56*J5,0)+IF($DV5="Gjesteforsker",Tabeller!I$57*J5,0)+IF($DV5="Postdoktor / forsker",Tabeller!I$58*J5,0)+IF($DV5="Stipendiat",Tabeller!I$59*J5,0)+IF($DV5="Forsker (rundsum)",Tabeller!#REF!*J5,0)+IF($DV5="Vit.ass",Tabeller!I$60*J5,0))/1))</f>
        <v>0</v>
      </c>
      <c r="DX5" s="6">
        <f>-((IF($DV5="Teknisk/adm. bistand/Feltassistent",IF(Budsjett!BD5*(1+Tabeller!$I$61)&gt;Tabeller!J$55,Tabeller!J$55,Budsjett!BD5*(1+Tabeller!$I$61)),0)+(IF($DV5="Forsker - professor",Tabeller!J$55*K5,0)+IF($DV5="Prosjektleder/adm.leder",Tabeller!J$54*K5,0)+IF($DV5="Forsker - 1.aman.",Tabeller!J$56*K5,0)+IF($DV5="Gjesteforsker",Tabeller!J$57*K5,0)+IF($DV5="Postdoktor / forsker",Tabeller!J$58*K5,0)+IF($DV5="Stipendiat",Tabeller!J$59*K5,0)+IF($DV5="Forsker (rundsum)",Tabeller!#REF!*K5,0)+IF($DV5="Vit.ass",Tabeller!J$60*K5,0))/1))</f>
        <v>0</v>
      </c>
      <c r="DY5" s="6">
        <f>-((IF($DV5="Teknisk/adm. bistand/Feltassistent",IF(Budsjett!BE5*(1+Tabeller!$I$61)&gt;Tabeller!K$55,Tabeller!K$55,Budsjett!BE5*(1+Tabeller!$I$61)),0)+(IF($DV5="Forsker - professor",Tabeller!K$55*L5,0)+IF($DV5="Prosjektleder/adm.leder",Tabeller!K$54*L5,0)+IF($DV5="Forsker - 1.aman.",Tabeller!K$56*L5,0)+IF($DV5="Gjesteforsker",Tabeller!K$57*L5,0)+IF($DV5="Postdoktor / forsker",Tabeller!K$58*L5,0)+IF($DV5="Stipendiat",Tabeller!K$59*L5,0)+IF($DV5="Forsker (rundsum)",Tabeller!#REF!*L5,0)+IF($DV5="Vit.ass",Tabeller!K$60*L5,0))/1))</f>
        <v>0</v>
      </c>
      <c r="DZ5" s="6">
        <f>-((IF($DV5="Teknisk/adm. bistand/Feltassistent",IF(Budsjett!BF5*(1+Tabeller!$I$61)&gt;Tabeller!L$55,Tabeller!L$55,Budsjett!BF5*(1+Tabeller!$I$61)),0)+(IF($DV5="Forsker - professor",Tabeller!L$55*M5,0)+IF($DV5="Prosjektleder/adm.leder",Tabeller!L$54*M5,0)+IF($DV5="Forsker - 1.aman.",Tabeller!L$56*M5,0)+IF($DV5="Gjesteforsker",Tabeller!L$57*M5,0)+IF($DV5="Postdoktor / forsker",Tabeller!L$58*M5,0)+IF($DV5="Stipendiat",Tabeller!L$59*M5,0)+IF($DV5="Forsker (rundsum)",Tabeller!#REF!*M5,0)+IF($DV5="Vit.ass",Tabeller!L$60*M5,0))/1))</f>
        <v>0</v>
      </c>
      <c r="EA5" s="6">
        <f>-((IF($DV5="Teknisk/adm. bistand/Feltassistent",IF(Budsjett!BG5*(1+Tabeller!$I$61)&gt;Tabeller!M$55,Tabeller!M$55,Budsjett!BG5*(1+Tabeller!$I$61)),0)+(IF($DV5="Forsker - professor",Tabeller!M$55*N5,0)+IF($DV5="Prosjektleder/adm.leder",Tabeller!M$54*N5,0)+IF($DV5="Forsker - 1.aman.",Tabeller!M$56*N5,0)+IF($DV5="Gjesteforsker",Tabeller!M$57*N5,0)+IF($DV5="Postdoktor / forsker",Tabeller!M$58*N5,0)+IF($DV5="Stipendiat",Tabeller!M$59*N5,0)+IF($DV5="Forsker (rundsum)",Tabeller!#REF!*N5,0)+IF($DV5="Vit.ass",Tabeller!M$60*N5,0))/1))</f>
        <v>0</v>
      </c>
      <c r="EB5" s="6">
        <f>-((IF($DV5="Teknisk/adm. bistand/Feltassistent",IF(Budsjett!BH5*(1+Tabeller!$I$61)&gt;Tabeller!N$55,Tabeller!N$55,Budsjett!BH5*(1+Tabeller!$I$61)),0)+(IF($DV5="Forsker - professor",Tabeller!N$55*O5,0)+IF($DV5="Prosjektleder/adm.leder",Tabeller!N$54*O5,0)+IF($DV5="Forsker - 1.aman.",Tabeller!N$56*O5,0)+IF($DV5="Gjesteforsker",Tabeller!N$57*O5,0)+IF($DV5="Postdoktor / forsker",Tabeller!N$58*O5,0)+IF($DV5="Stipendiat",Tabeller!N$59*O5,0)+IF($DV5="Forsker (rundsum)",Tabeller!#REF!*O5,0)+IF($DV5="Vit.ass",Tabeller!N$60*O5,0))/1))</f>
        <v>0</v>
      </c>
      <c r="EC5" s="6">
        <f>-((IF($DV5="Teknisk/adm. bistand/Feltassistent",IF(Budsjett!BI5*(1+Tabeller!$I$61)&gt;Tabeller!O$55,Tabeller!O$55,Budsjett!BI5*(1+Tabeller!$I$61)),0)+(IF($DV5="Forsker - professor",Tabeller!O$55*P5,0)+IF($DV5="Prosjektleder/adm.leder",Tabeller!O$54*P5,0)+IF($DV5="Forsker - 1.aman.",Tabeller!O$56*P5,0)+IF($DV5="Gjesteforsker",Tabeller!O$57*P5,0)+IF($DV5="Postdoktor / forsker",Tabeller!O$58*P5,0)+IF($DV5="Stipendiat",Tabeller!O$59*P5,0)+IF($DV5="Forsker (rundsum)",Tabeller!#REF!*P5,0)+IF($DV5="Vit.ass",Tabeller!O$60*P5,0))/1))</f>
        <v>0</v>
      </c>
      <c r="ED5" s="6">
        <f>-((IF($DV5="Teknisk/adm. bistand/Feltassistent",IF(Budsjett!BJ5*(1+Tabeller!$I$61)&gt;Tabeller!P$55,Tabeller!P$55,Budsjett!BJ5*(1+Tabeller!$I$61)),0)+(IF($DV5="Forsker - professor",Tabeller!P$55*Q5,0)+IF($DV5="Prosjektleder/adm.leder",Tabeller!P$54*Q5,0)+IF($DV5="Forsker - 1.aman.",Tabeller!P$56*Q5,0)+IF($DV5="Gjesteforsker",Tabeller!P$57*Q5,0)+IF($DV5="Postdoktor / forsker",Tabeller!P$58*Q5,0)+IF($DV5="Stipendiat",Tabeller!P$59*Q5,0)+IF($DV5="Forsker (rundsum)",Tabeller!#REF!*Q5,0)+IF($DV5="Vit.ass",Tabeller!P$60*Q5,0))/1))</f>
        <v>0</v>
      </c>
      <c r="EE5" s="6">
        <f>-((IF($DV5="Teknisk/adm. bistand/Feltassistent",IF(Budsjett!BK5*(1+Tabeller!$I$61)&gt;Tabeller!Q$55,Tabeller!Q$55,Budsjett!BK5*(1+Tabeller!$I$61)),0)+(IF($DV5="Forsker - professor",Tabeller!Q$55*R5,0)+IF($DV5="Prosjektleder/adm.leder",Tabeller!Q$54*R5,0)+IF($DV5="Forsker - 1.aman.",Tabeller!Q$56*R5,0)+IF($DV5="Gjesteforsker",Tabeller!Q$57*R5,0)+IF($DV5="Postdoktor / forsker",Tabeller!Q$58*R5,0)+IF($DV5="Stipendiat",Tabeller!Q$59*R5,0)+IF($DV5="Forsker (rundsum)",Tabeller!#REF!*R5,0)+IF($DV5="Vit.ass",Tabeller!Q$60*R5,0))/1))</f>
        <v>0</v>
      </c>
      <c r="EF5" s="6">
        <f>-((IF($DV5="Teknisk/adm. bistand/Feltassistent",IF(Budsjett!BL5*(1+Tabeller!$I$61)&gt;Tabeller!R$55,Tabeller!R$55,Budsjett!BL5*(1+Tabeller!$I$61)),0)+(IF($DV5="Forsker - professor",Tabeller!R$55*S5,0)+IF($DV5="Prosjektleder/adm.leder",Tabeller!R$54*S5,0)+IF($DV5="Forsker - 1.aman.",Tabeller!R$56*S5,0)+IF($DV5="Gjesteforsker",Tabeller!R$57*S5,0)+IF($DV5="Postdoktor / forsker",Tabeller!R$58*S5,0)+IF($DV5="Stipendiat",Tabeller!R$59*S5,0)+IF($DV5="Forsker (rundsum)",Tabeller!#REF!*S5,0)+IF($DV5="Vit.ass",Tabeller!R$60*S5,0))/1))</f>
        <v>0</v>
      </c>
      <c r="EG5" s="6">
        <f>-((IF($DV5="Teknisk/adm. bistand/Feltassistent",IF(Budsjett!BM5*(1+Tabeller!$I$61)&gt;Tabeller!S$55,Tabeller!S$55,Budsjett!BM5*(1+Tabeller!$I$61)),0)+(IF($DV5="Forsker - professor",Tabeller!S$55*T5,0)+IF($DV5="Prosjektleder/adm.leder",Tabeller!S$54*T5,0)+IF($DV5="Forsker - 1.aman.",Tabeller!S$56*T5,0)+IF($DV5="Gjesteforsker",Tabeller!S$57*T5,0)+IF($DV5="Postdoktor / forsker",Tabeller!S$58*T5,0)+IF($DV5="Stipendiat",Tabeller!S$59*T5,0)+IF($DV5="Forsker (rundsum)",Tabeller!#REF!*T5,0)+IF($DV5="Vit.ass",Tabeller!S$60*T5,0))/1))</f>
        <v>0</v>
      </c>
      <c r="EH5" s="6">
        <f>-((IF($DV5="Teknisk/adm. bistand/Feltassistent",IF(Budsjett!BN5*(1+Tabeller!$I$61)&gt;Tabeller!T$55,Tabeller!T$55,Budsjett!BN5*(1+Tabeller!$I$61)),0)+(IF($DV5="Forsker - professor",Tabeller!T$55*U5,0)+IF($DV5="Prosjektleder/adm.leder",Tabeller!T$54*U5,0)+IF($DV5="Forsker - 1.aman.",Tabeller!T$56*U5,0)+IF($DV5="Gjesteforsker",Tabeller!T$57*U5,0)+IF($DV5="Postdoktor / forsker",Tabeller!T$58*U5,0)+IF($DV5="Stipendiat",Tabeller!T$59*U5,0)+IF($DV5="Forsker (rundsum)",Tabeller!#REF!*U5,0)+IF($DV5="Vit.ass",Tabeller!T$60*U5,0))/1))</f>
        <v>0</v>
      </c>
      <c r="EI5" s="6">
        <f>-((IF($DV5="Teknisk/adm. bistand/Feltassistent",IF(Budsjett!BO5*(1+Tabeller!$I$61)&gt;Tabeller!U$55,Tabeller!U$55,Budsjett!BO5*(1+Tabeller!$I$61)),0)+(IF($DV5="Forsker - professor",Tabeller!U$55*V5,0)+IF($DV5="Prosjektleder/adm.leder",Tabeller!U$54*V5,0)+IF($DV5="Forsker - 1.aman.",Tabeller!U$56*V5,0)+IF($DV5="Gjesteforsker",Tabeller!U$57*V5,0)+IF($DV5="Postdoktor / forsker",Tabeller!U$58*V5,0)+IF($DV5="Stipendiat",Tabeller!U$59*V5,0)+IF($DV5="Forsker (rundsum)",Tabeller!#REF!*V5,0)+IF($DV5="Vit.ass",Tabeller!U$60*V5,0))/1))</f>
        <v>0</v>
      </c>
      <c r="EJ5" s="8">
        <f t="shared" ref="EJ5:EJ15" si="40">SUM(DW5:EI5)</f>
        <v>0</v>
      </c>
      <c r="EM5" s="47">
        <f t="shared" ref="EM5:EM13" si="41">DV5</f>
        <v>0</v>
      </c>
      <c r="EN5" s="6">
        <f t="shared" ref="EN5:EW13" si="42">IF($G5="NFR",DW5,0)</f>
        <v>0</v>
      </c>
      <c r="EO5" s="6">
        <f t="shared" si="42"/>
        <v>0</v>
      </c>
      <c r="EP5" s="6">
        <f t="shared" si="42"/>
        <v>0</v>
      </c>
      <c r="EQ5" s="6">
        <f t="shared" si="42"/>
        <v>0</v>
      </c>
      <c r="ER5" s="6">
        <f t="shared" si="42"/>
        <v>0</v>
      </c>
      <c r="ES5" s="6">
        <f t="shared" si="42"/>
        <v>0</v>
      </c>
      <c r="ET5" s="6">
        <f t="shared" si="42"/>
        <v>0</v>
      </c>
      <c r="EU5" s="6">
        <f t="shared" si="42"/>
        <v>0</v>
      </c>
      <c r="EV5" s="6">
        <f t="shared" si="42"/>
        <v>0</v>
      </c>
      <c r="EW5" s="6">
        <f t="shared" si="42"/>
        <v>0</v>
      </c>
      <c r="EX5" s="6">
        <f t="shared" ref="EX5:EX13" si="43">IF($G5="NFR",EG5,0)</f>
        <v>0</v>
      </c>
      <c r="EY5" s="6">
        <f t="shared" ref="EY5:EY13" si="44">IF($G5="NFR",EH5,0)</f>
        <v>0</v>
      </c>
      <c r="EZ5" s="6">
        <f t="shared" ref="EZ5:EZ13" si="45">IF($G5="NFR",EI5,0)</f>
        <v>0</v>
      </c>
      <c r="FA5" s="8">
        <f t="shared" ref="FA5:FA15" si="46">SUM(EN5:EZ5)</f>
        <v>0</v>
      </c>
      <c r="FC5" s="47">
        <f t="shared" si="0"/>
        <v>0</v>
      </c>
      <c r="FD5" s="6">
        <f t="shared" ref="FD5:FP6" si="47">IF($G5=$FC$1,DW5,0)</f>
        <v>0</v>
      </c>
      <c r="FE5" s="6">
        <f t="shared" si="47"/>
        <v>0</v>
      </c>
      <c r="FF5" s="6">
        <f t="shared" si="47"/>
        <v>0</v>
      </c>
      <c r="FG5" s="6">
        <f t="shared" si="47"/>
        <v>0</v>
      </c>
      <c r="FH5" s="6">
        <f t="shared" si="47"/>
        <v>0</v>
      </c>
      <c r="FI5" s="6">
        <f t="shared" si="47"/>
        <v>0</v>
      </c>
      <c r="FJ5" s="6">
        <f t="shared" si="47"/>
        <v>0</v>
      </c>
      <c r="FK5" s="6">
        <f t="shared" si="47"/>
        <v>0</v>
      </c>
      <c r="FL5" s="6">
        <f t="shared" si="47"/>
        <v>0</v>
      </c>
      <c r="FM5" s="6">
        <f t="shared" si="47"/>
        <v>0</v>
      </c>
      <c r="FN5" s="6">
        <f t="shared" si="47"/>
        <v>0</v>
      </c>
      <c r="FO5" s="6">
        <f t="shared" si="47"/>
        <v>0</v>
      </c>
      <c r="FP5" s="6">
        <f t="shared" si="47"/>
        <v>0</v>
      </c>
      <c r="FQ5" s="8">
        <f t="shared" ref="FQ5:FQ15" si="48">SUM(FD5:FP5)</f>
        <v>0</v>
      </c>
      <c r="FS5" s="47">
        <f t="shared" si="1"/>
        <v>0</v>
      </c>
      <c r="FT5" s="6">
        <f t="shared" ref="FT5:GF6" si="49">IF($G5=$FS$1,DW5,0)</f>
        <v>0</v>
      </c>
      <c r="FU5" s="6">
        <f t="shared" si="49"/>
        <v>0</v>
      </c>
      <c r="FV5" s="6">
        <f t="shared" si="49"/>
        <v>0</v>
      </c>
      <c r="FW5" s="6">
        <f t="shared" si="49"/>
        <v>0</v>
      </c>
      <c r="FX5" s="6">
        <f t="shared" si="49"/>
        <v>0</v>
      </c>
      <c r="FY5" s="6">
        <f t="shared" si="49"/>
        <v>0</v>
      </c>
      <c r="FZ5" s="6">
        <f t="shared" si="49"/>
        <v>0</v>
      </c>
      <c r="GA5" s="6">
        <f t="shared" si="49"/>
        <v>0</v>
      </c>
      <c r="GB5" s="6">
        <f t="shared" si="49"/>
        <v>0</v>
      </c>
      <c r="GC5" s="6">
        <f t="shared" si="49"/>
        <v>0</v>
      </c>
      <c r="GD5" s="6">
        <f t="shared" si="49"/>
        <v>0</v>
      </c>
      <c r="GE5" s="6">
        <f t="shared" si="49"/>
        <v>0</v>
      </c>
      <c r="GF5" s="6">
        <f t="shared" si="49"/>
        <v>0</v>
      </c>
      <c r="GG5" s="8">
        <f t="shared" ref="GG5:GG15" si="50">SUM(FT5:GF5)</f>
        <v>0</v>
      </c>
      <c r="GI5" s="47">
        <f t="shared" si="2"/>
        <v>0</v>
      </c>
      <c r="GJ5" s="6">
        <f t="shared" ref="GJ5:GV6" si="51">IF($G5=$GI$1,DW5,0)</f>
        <v>0</v>
      </c>
      <c r="GK5" s="6">
        <f t="shared" si="51"/>
        <v>0</v>
      </c>
      <c r="GL5" s="6">
        <f t="shared" si="51"/>
        <v>0</v>
      </c>
      <c r="GM5" s="6">
        <f t="shared" si="51"/>
        <v>0</v>
      </c>
      <c r="GN5" s="6">
        <f t="shared" si="51"/>
        <v>0</v>
      </c>
      <c r="GO5" s="6">
        <f t="shared" si="51"/>
        <v>0</v>
      </c>
      <c r="GP5" s="6">
        <f t="shared" si="51"/>
        <v>0</v>
      </c>
      <c r="GQ5" s="6">
        <f t="shared" si="51"/>
        <v>0</v>
      </c>
      <c r="GR5" s="6">
        <f t="shared" si="51"/>
        <v>0</v>
      </c>
      <c r="GS5" s="6">
        <f t="shared" si="51"/>
        <v>0</v>
      </c>
      <c r="GT5" s="6">
        <f t="shared" si="51"/>
        <v>0</v>
      </c>
      <c r="GU5" s="6">
        <f t="shared" si="51"/>
        <v>0</v>
      </c>
      <c r="GV5" s="6">
        <f t="shared" si="51"/>
        <v>0</v>
      </c>
      <c r="GW5" s="8">
        <f t="shared" ref="GW5:GW15" si="52">SUM(GJ5:GV5)</f>
        <v>0</v>
      </c>
      <c r="GZ5" s="47">
        <f t="shared" si="3"/>
        <v>0</v>
      </c>
      <c r="HA5" s="6"/>
      <c r="HB5" s="6"/>
      <c r="HC5" s="6"/>
      <c r="HD5" s="6"/>
      <c r="HE5" s="6"/>
      <c r="HF5" s="6"/>
      <c r="HG5" s="6"/>
      <c r="HH5" s="6"/>
      <c r="HI5" s="6"/>
      <c r="HJ5" s="6"/>
      <c r="HK5" s="6"/>
      <c r="HL5" s="6"/>
      <c r="HM5" s="6"/>
      <c r="HN5" s="8">
        <f t="shared" ref="HN5:HN15" si="53">SUM(HA5:HM5)</f>
        <v>0</v>
      </c>
      <c r="HQ5" s="517">
        <f>IF(Registrering!$B$21="Prosjekter som foregår i UiOs lokaler",IF($B5="Teknisk/adm. bistand/Feltassistent",J5*Tabeller!J$11,J5*Tabeller!J$10)/Tabeller!$H$5,IF($B5="Teknisk/adm. bistand/Feltassistent",J5*Tabeller!J$13,J5*Tabeller!J$12)/Tabeller!$H$5)</f>
        <v>0</v>
      </c>
      <c r="HR5" s="517">
        <f>IF(Registrering!$B$21="Prosjekter som foregår i UiOs lokaler",IF($B5="Teknisk/adm. bistand/Feltassistent",K5*Tabeller!K$11,K5*Tabeller!K$10)/Tabeller!$H$5,IF($B5="Teknisk/adm. bistand/Feltassistent",K5*Tabeller!K$13,K5*Tabeller!K$12)/Tabeller!$H$5)</f>
        <v>0</v>
      </c>
      <c r="HS5" s="517">
        <f>IF(Registrering!$B$21="Prosjekter som foregår i UiOs lokaler",IF($B5="Teknisk/adm. bistand/Feltassistent",L5*Tabeller!L$11,L5*Tabeller!L$10)/Tabeller!$H$5,IF($B5="Teknisk/adm. bistand/Feltassistent",L5*Tabeller!L$13,L5*Tabeller!L$12)/Tabeller!$H$5)</f>
        <v>0</v>
      </c>
      <c r="HT5" s="517">
        <f>IF(Registrering!$B$21="Prosjekter som foregår i UiOs lokaler",IF($B5="Teknisk/adm. bistand/Feltassistent",M5*Tabeller!M$11,M5*Tabeller!M$10)/Tabeller!$H$5,IF($B5="Teknisk/adm. bistand/Feltassistent",M5*Tabeller!M$13,M5*Tabeller!M$12)/Tabeller!$H$5)</f>
        <v>0</v>
      </c>
      <c r="HU5" s="517">
        <f>IF(Registrering!$B$21="Prosjekter som foregår i UiOs lokaler",IF($B5="Teknisk/adm. bistand/Feltassistent",N5*Tabeller!N$11,N5*Tabeller!N$10)/Tabeller!$H$5,IF($B5="Teknisk/adm. bistand/Feltassistent",N5*Tabeller!N$13,N5*Tabeller!N$12)/Tabeller!$H$5)</f>
        <v>0</v>
      </c>
      <c r="HV5" s="517">
        <f>IF(Registrering!$B$21="Prosjekter som foregår i UiOs lokaler",IF($B5="Teknisk/adm. bistand/Feltassistent",O5*Tabeller!O$11,O5*Tabeller!O$10)/Tabeller!$H$5,IF($B5="Teknisk/adm. bistand/Feltassistent",O5*Tabeller!O$13,O5*Tabeller!O$12)/Tabeller!$H$5)</f>
        <v>0</v>
      </c>
      <c r="HW5" s="517">
        <f>IF(Registrering!$B$21="Prosjekter som foregår i UiOs lokaler",IF($B5="Teknisk/adm. bistand/Feltassistent",P5*Tabeller!P$11,P5*Tabeller!P$10)/Tabeller!$H$5,IF($B5="Teknisk/adm. bistand/Feltassistent",P5*Tabeller!P$13,P5*Tabeller!P$12)/Tabeller!$H$5)</f>
        <v>0</v>
      </c>
      <c r="HX5" s="517">
        <f>IF(Registrering!$B$21="Prosjekter som foregår i UiOs lokaler",IF($B5="Teknisk/adm. bistand/Feltassistent",Q5*Tabeller!Q$11,Q5*Tabeller!Q$10)/Tabeller!$H$5,IF($B5="Teknisk/adm. bistand/Feltassistent",Q5*Tabeller!Q$13,Q5*Tabeller!Q$12)/Tabeller!$H$5)</f>
        <v>0</v>
      </c>
      <c r="HY5" s="517">
        <f>IF(Registrering!$B$21="Prosjekter som foregår i UiOs lokaler",IF($B5="Teknisk/adm. bistand/Feltassistent",R5*Tabeller!R$11,R5*Tabeller!R$10)/Tabeller!$H$5,IF($B5="Teknisk/adm. bistand/Feltassistent",R5*Tabeller!R$13,R5*Tabeller!R$12)/Tabeller!$H$5)</f>
        <v>0</v>
      </c>
      <c r="HZ5" s="517">
        <f>IF(Registrering!$B$21="Prosjekter som foregår i UiOs lokaler",IF($B5="Teknisk/adm. bistand/Feltassistent",S5*Tabeller!S$11,S5*Tabeller!S$10)/Tabeller!$H$5,IF($B5="Teknisk/adm. bistand/Feltassistent",S5*Tabeller!S$13,S5*Tabeller!S$12)/Tabeller!$H$5)</f>
        <v>0</v>
      </c>
      <c r="IA5" s="517">
        <f>IF(Registrering!$B$21="Prosjekter som foregår i UiOs lokaler",IF($B5="Teknisk/adm. bistand/Feltassistent",T5*Tabeller!T$11,T5*Tabeller!T$10)/Tabeller!$H$5,IF($B5="Teknisk/adm. bistand/Feltassistent",T5*Tabeller!T$13,T5*Tabeller!T$12)/Tabeller!$H$5)</f>
        <v>0</v>
      </c>
      <c r="IB5" s="517">
        <f>IF(Registrering!$B$21="Prosjekter som foregår i UiOs lokaler",IF($B5="Teknisk/adm. bistand/Feltassistent",U5*Tabeller!U$11,U5*Tabeller!U$10)/Tabeller!$H$5,IF($B5="Teknisk/adm. bistand/Feltassistent",U5*Tabeller!U$13,U5*Tabeller!U$12)/Tabeller!$H$5)</f>
        <v>0</v>
      </c>
      <c r="IC5" s="517">
        <f>IF(Registrering!$B$21="Prosjekter som foregår i UiOs lokaler",IF($B5="Teknisk/adm. bistand/Feltassistent",V5*Tabeller!V$11,V5*Tabeller!V$10)/Tabeller!$H$5,IF($B5="Teknisk/adm. bistand/Feltassistent",V5*Tabeller!V$13,V5*Tabeller!V$12)/Tabeller!$H$5)</f>
        <v>0</v>
      </c>
    </row>
    <row r="6" spans="1:237" ht="15" x14ac:dyDescent="0.25">
      <c r="B6" s="231"/>
      <c r="C6" s="420">
        <f t="shared" ref="C6:C13" si="54">SUM(BC6:BO6)</f>
        <v>0</v>
      </c>
      <c r="D6" s="420">
        <f>IFERROR(IF(B6="Teknisk/adm. bistand/Feltassistent",F6*Tabeller!I$8,Budsjett!F6*Tabeller!H$8),0)</f>
        <v>0</v>
      </c>
      <c r="E6" s="420">
        <f t="shared" si="32"/>
        <v>0</v>
      </c>
      <c r="F6" s="58">
        <f>SUM(J6:V6)/Tabeller!H$5</f>
        <v>0</v>
      </c>
      <c r="G6" s="562"/>
      <c r="H6" s="563"/>
      <c r="I6" s="562"/>
      <c r="J6" s="564"/>
      <c r="K6" s="564"/>
      <c r="L6" s="564"/>
      <c r="M6" s="564"/>
      <c r="N6" s="564"/>
      <c r="O6" s="564"/>
      <c r="P6" s="564"/>
      <c r="Q6" s="564"/>
      <c r="R6" s="564"/>
      <c r="S6" s="564"/>
      <c r="T6" s="564"/>
      <c r="U6" s="564"/>
      <c r="V6" s="564"/>
      <c r="AR6" s="6">
        <f t="shared" ref="AR6:AR14" si="55">H6</f>
        <v>0</v>
      </c>
      <c r="AS6" s="6">
        <f>AR6*Tabeller!$I$35</f>
        <v>0</v>
      </c>
      <c r="AT6" s="6">
        <f t="shared" ref="AT6:AT14" si="56">IF(AR6&gt;0,(AS6-400)/52*47,0)</f>
        <v>0</v>
      </c>
      <c r="AU6" s="87">
        <f>AT6*Tabeller!$H$26</f>
        <v>0</v>
      </c>
      <c r="AV6" s="6">
        <f>SUM(AT6:AU6,AW6)*Tabeller!$H$28</f>
        <v>0</v>
      </c>
      <c r="AW6" s="6">
        <f>AS6*Tabeller!$H$27</f>
        <v>0</v>
      </c>
      <c r="AX6" s="6">
        <f t="shared" ref="AX6:AX14" si="57">SUM(AT6:AW6)</f>
        <v>0</v>
      </c>
      <c r="AY6" s="6">
        <f>AX6+(IF(B6="Teknisk adm bistand",Registrering!$E$43,Registrering!$B$43))</f>
        <v>501000</v>
      </c>
      <c r="AZ6" s="6">
        <f>AY6/Tabeller!$H$5</f>
        <v>307.73955773955777</v>
      </c>
      <c r="BC6" s="6">
        <f>((J6*Budsjett!$AZ6)*(Tabeller!I$35))</f>
        <v>0</v>
      </c>
      <c r="BD6" s="6">
        <f>((K6*Budsjett!$AZ6)*(Tabeller!J$35))</f>
        <v>0</v>
      </c>
      <c r="BE6" s="6">
        <f>((L6*Budsjett!$AZ6)*(Tabeller!K$35))</f>
        <v>0</v>
      </c>
      <c r="BF6" s="6">
        <f>((M6*Budsjett!$AZ6)*(Tabeller!L$35))</f>
        <v>0</v>
      </c>
      <c r="BG6" s="6">
        <f>((N6*Budsjett!$AZ6)*(Tabeller!M$35))</f>
        <v>0</v>
      </c>
      <c r="BH6" s="6">
        <f>((O6*Budsjett!$AZ6)*(Tabeller!N$35))</f>
        <v>0</v>
      </c>
      <c r="BI6" s="6">
        <f>((P6*Budsjett!$AZ6)*(Tabeller!O$35))</f>
        <v>0</v>
      </c>
      <c r="BJ6" s="6">
        <f>((Q6*Budsjett!$AZ6)*(Tabeller!P$35))</f>
        <v>0</v>
      </c>
      <c r="BK6" s="6">
        <f>((R6*Budsjett!$AZ6)*(Tabeller!Q$35))</f>
        <v>0</v>
      </c>
      <c r="BL6" s="6">
        <f>((S6*Budsjett!$AZ6)*(Tabeller!R$35))</f>
        <v>0</v>
      </c>
      <c r="BM6" s="6">
        <f>((T6*Budsjett!$AZ6)*(Tabeller!S$35))</f>
        <v>0</v>
      </c>
      <c r="BN6" s="6">
        <f>((U6*Budsjett!$AZ6)*(Tabeller!T$35))</f>
        <v>0</v>
      </c>
      <c r="BO6" s="6">
        <f>((V6*Budsjett!$AZ6)*(Tabeller!U$35))</f>
        <v>0</v>
      </c>
      <c r="BQ6" s="6">
        <f>IFERROR(IF($B6="Teknisk/adm. bistand/Feltassistent",CE6*Tabeller!J$11,Budsjett!CE6*Tabeller!J$10),0)</f>
        <v>0</v>
      </c>
      <c r="BR6" s="6">
        <f>IFERROR(IF($B6="Teknisk/adm. bistand/Feltassistent",CF6*Tabeller!K$11,Budsjett!CF6*Tabeller!K$10),0)</f>
        <v>0</v>
      </c>
      <c r="BS6" s="6">
        <f>IFERROR(IF($B6="Teknisk/adm. bistand/Feltassistent",CG6*Tabeller!L$11,Budsjett!CG6*Tabeller!L$10),0)</f>
        <v>0</v>
      </c>
      <c r="BT6" s="6">
        <f>IFERROR(IF($B6="Teknisk/adm. bistand/Feltassistent",CH6*Tabeller!M$11,Budsjett!CH6*Tabeller!M$10),0)</f>
        <v>0</v>
      </c>
      <c r="BU6" s="6">
        <f>IFERROR(IF($B6="Teknisk/adm. bistand/Feltassistent",CI6*Tabeller!N$11,Budsjett!CI6*Tabeller!N$10),0)</f>
        <v>0</v>
      </c>
      <c r="BV6" s="6">
        <f>IFERROR(IF($B6="Teknisk/adm. bistand/Feltassistent",CJ6*Tabeller!O$11,Budsjett!CJ6*Tabeller!O$10),0)</f>
        <v>0</v>
      </c>
      <c r="BW6" s="6">
        <f>IFERROR(IF($B6="Teknisk/adm. bistand/Feltassistent",CK6*Tabeller!P$11,Budsjett!CK6*Tabeller!P$10),0)</f>
        <v>0</v>
      </c>
      <c r="BX6" s="6">
        <f>IFERROR(IF($B6="Teknisk/adm. bistand/Feltassistent",CL6*Tabeller!Q$11,Budsjett!CL6*Tabeller!Q$10),0)</f>
        <v>0</v>
      </c>
      <c r="BY6" s="6">
        <f>IFERROR(IF($B6="Teknisk/adm. bistand/Feltassistent",CM6*Tabeller!R$11,Budsjett!CM6*Tabeller!R$10),0)</f>
        <v>0</v>
      </c>
      <c r="BZ6" s="6">
        <f>IFERROR(IF($B6="Teknisk/adm. bistand/Feltassistent",CN6*Tabeller!S$11,Budsjett!CN6*Tabeller!S$10),0)</f>
        <v>0</v>
      </c>
      <c r="CA6" s="6">
        <f>IFERROR(IF($B6="Teknisk/adm. bistand/Feltassistent",CO6*Tabeller!T$11,Budsjett!CO6*Tabeller!T$10),0)</f>
        <v>0</v>
      </c>
      <c r="CB6" s="6">
        <f>IFERROR(IF($B6="Teknisk/adm. bistand/Feltassistent",CP6*Tabeller!U$11,Budsjett!CP6*Tabeller!U$10),0)</f>
        <v>0</v>
      </c>
      <c r="CC6" s="6">
        <f>IFERROR(IF($B6="Teknisk/adm. bistand/Feltassistent",CQ6*Tabeller!V$11,Budsjett!CQ6*Tabeller!V$10),0)</f>
        <v>0</v>
      </c>
      <c r="CE6" s="634">
        <f>J6/Tabeller!$H$5</f>
        <v>0</v>
      </c>
      <c r="CF6" s="634">
        <f>K6/Tabeller!$H$5</f>
        <v>0</v>
      </c>
      <c r="CG6" s="634">
        <f>L6/Tabeller!$H$5</f>
        <v>0</v>
      </c>
      <c r="CH6" s="634">
        <f>M6/Tabeller!$H$5</f>
        <v>0</v>
      </c>
      <c r="CI6" s="634">
        <f>N6/Tabeller!$H$5</f>
        <v>0</v>
      </c>
      <c r="CJ6" s="634">
        <f>O6/Tabeller!$H$5</f>
        <v>0</v>
      </c>
      <c r="CK6" s="634">
        <f>P6/Tabeller!$H$5</f>
        <v>0</v>
      </c>
      <c r="CL6" s="634">
        <f>Q6/Tabeller!$H$5</f>
        <v>0</v>
      </c>
      <c r="CM6" s="634">
        <f>R6/Tabeller!$H$5</f>
        <v>0</v>
      </c>
      <c r="CN6" s="634">
        <f>S6/Tabeller!$H$5</f>
        <v>0</v>
      </c>
      <c r="CO6" s="634">
        <f>T6/Tabeller!$H$5</f>
        <v>0</v>
      </c>
      <c r="CP6" s="634">
        <f>U6/Tabeller!$H$5</f>
        <v>0</v>
      </c>
      <c r="CQ6" s="634">
        <f>V6/Tabeller!$H$5</f>
        <v>0</v>
      </c>
      <c r="CS6" s="6">
        <f>IFERROR(IF($E$61=$L$61,BC6*#REF!,BC6*Budsjett!#REF!),0)</f>
        <v>0</v>
      </c>
      <c r="CT6" s="6">
        <f>IFERROR(IF($E$61=$L$61,BD6*#REF!,BD6*Budsjett!#REF!),0)</f>
        <v>0</v>
      </c>
      <c r="CU6" s="6">
        <f>IFERROR(IF($E$61=$L$61,BE6*#REF!,BE6*Budsjett!#REF!),0)</f>
        <v>0</v>
      </c>
      <c r="CV6" s="6">
        <f>IFERROR(IF($E$61=$L$61,BF6*#REF!,BF6*Budsjett!#REF!),0)</f>
        <v>0</v>
      </c>
      <c r="CW6" s="6">
        <f>IFERROR(IF($E$61=$L$61,BG6*#REF!,BG6*Budsjett!#REF!),0)</f>
        <v>0</v>
      </c>
      <c r="CX6" s="6">
        <f>IFERROR(IF($E$61=$L$61,BH6*#REF!,BH6*Budsjett!#REF!),0)</f>
        <v>0</v>
      </c>
      <c r="CY6" s="6">
        <f>IFERROR(IF($E$61=$L$61,BI6*#REF!,BI6*Budsjett!#REF!),0)</f>
        <v>0</v>
      </c>
      <c r="CZ6" s="6">
        <f>IFERROR(IF($E$61=$L$61,BJ6*#REF!,BJ6*Budsjett!#REF!),0)</f>
        <v>0</v>
      </c>
      <c r="DA6" s="6">
        <f>IFERROR(IF($E$61=$L$61,BK6*#REF!,BK6*Budsjett!#REF!),0)</f>
        <v>0</v>
      </c>
      <c r="DB6" s="6">
        <f>IFERROR(IF($E$61=$L$61,BL6*#REF!,BL6*Budsjett!#REF!),0)</f>
        <v>0</v>
      </c>
      <c r="DC6" s="6">
        <f>IFERROR(IF($E$61=$L$61,BM6*#REF!,BM6*Budsjett!#REF!),0)</f>
        <v>0</v>
      </c>
      <c r="DD6" s="6">
        <f>IFERROR(IF($E$61=$L$61,BN6*#REF!,BN6*Budsjett!#REF!),0)</f>
        <v>0</v>
      </c>
      <c r="DE6" s="6">
        <f>IFERROR(IF($E$61=$L$61,BO6*#REF!,BO6*Budsjett!#REF!),0)</f>
        <v>0</v>
      </c>
      <c r="DH6" s="6">
        <f t="shared" si="34"/>
        <v>0</v>
      </c>
      <c r="DI6" s="6">
        <f t="shared" si="34"/>
        <v>0</v>
      </c>
      <c r="DJ6" s="6">
        <f t="shared" si="34"/>
        <v>0</v>
      </c>
      <c r="DK6" s="6">
        <f t="shared" si="34"/>
        <v>0</v>
      </c>
      <c r="DL6" s="6">
        <f t="shared" si="34"/>
        <v>0</v>
      </c>
      <c r="DM6" s="6">
        <f t="shared" si="34"/>
        <v>0</v>
      </c>
      <c r="DN6" s="6">
        <f t="shared" si="34"/>
        <v>0</v>
      </c>
      <c r="DO6" s="6">
        <f t="shared" si="34"/>
        <v>0</v>
      </c>
      <c r="DP6" s="6">
        <f t="shared" si="34"/>
        <v>0</v>
      </c>
      <c r="DQ6" s="6">
        <f t="shared" si="35"/>
        <v>0</v>
      </c>
      <c r="DR6" s="6">
        <f t="shared" si="36"/>
        <v>0</v>
      </c>
      <c r="DS6" s="6">
        <f t="shared" si="37"/>
        <v>0</v>
      </c>
      <c r="DT6" s="6">
        <f t="shared" si="38"/>
        <v>0</v>
      </c>
      <c r="DV6" s="47">
        <f t="shared" si="39"/>
        <v>0</v>
      </c>
      <c r="DW6" s="6">
        <f>-((IF($DV6="Teknisk/adm. bistand/Feltassistent",IF(Budsjett!BC6*(1+Tabeller!$I$61)&gt;Tabeller!I$55,Tabeller!I$55,Budsjett!BC6*(1+Tabeller!$I$61)),0)+(IF($DV6="Forsker - professor",Tabeller!I$55*J6,0)+IF($DV6="Prosjektleder/adm.leder",Tabeller!I$54*J6,0)+IF($DV6="Forsker - 1.aman.",Tabeller!I$56*J6,0)+IF($DV6="Gjesteforsker",Tabeller!I$57*J6,0)+IF($DV6="Postdoktor / forsker",Tabeller!I$58*J6,0)+IF($DV6="Stipendiat",Tabeller!I$59*J6,0)+IF($DV6="Forsker (rundsum)",Tabeller!#REF!*J6,0)+IF($DV6="Vit.ass",Tabeller!I$60*J6,0))/1))</f>
        <v>0</v>
      </c>
      <c r="DX6" s="6">
        <f>-((IF($DV6="Teknisk/adm. bistand/Feltassistent",IF(Budsjett!BD6*(1+Tabeller!$I$61)&gt;Tabeller!J$55,Tabeller!J$55,Budsjett!BD6*(1+Tabeller!$I$61)),0)+(IF($DV6="Forsker - professor",Tabeller!J$55*K6,0)+IF($DV6="Prosjektleder/adm.leder",Tabeller!J$54*K6,0)+IF($DV6="Forsker - 1.aman.",Tabeller!J$56*K6,0)+IF($DV6="Gjesteforsker",Tabeller!J$57*K6,0)+IF($DV6="Postdoktor / forsker",Tabeller!J$58*K6,0)+IF($DV6="Stipendiat",Tabeller!J$59*K6,0)+IF($DV6="Forsker (rundsum)",Tabeller!#REF!*K6,0)+IF($DV6="Vit.ass",Tabeller!J$60*K6,0))/1))</f>
        <v>0</v>
      </c>
      <c r="DY6" s="6">
        <f>-((IF($DV6="Teknisk/adm. bistand/Feltassistent",IF(Budsjett!BE6*(1+Tabeller!$I$61)&gt;Tabeller!K$55,Tabeller!K$55,Budsjett!BE6*(1+Tabeller!$I$61)),0)+(IF($DV6="Forsker - professor",Tabeller!K$55*L6,0)+IF($DV6="Prosjektleder/adm.leder",Tabeller!K$54*L6,0)+IF($DV6="Forsker - 1.aman.",Tabeller!K$56*L6,0)+IF($DV6="Gjesteforsker",Tabeller!K$57*L6,0)+IF($DV6="Postdoktor / forsker",Tabeller!K$58*L6,0)+IF($DV6="Stipendiat",Tabeller!K$59*L6,0)+IF($DV6="Forsker (rundsum)",Tabeller!#REF!*L6,0)+IF($DV6="Vit.ass",Tabeller!K$60*L6,0))/1))</f>
        <v>0</v>
      </c>
      <c r="DZ6" s="6">
        <f>-((IF($DV6="Teknisk/adm. bistand/Feltassistent",IF(Budsjett!BF6*(1+Tabeller!$I$61)&gt;Tabeller!L$55,Tabeller!L$55,Budsjett!BF6*(1+Tabeller!$I$61)),0)+(IF($DV6="Forsker - professor",Tabeller!L$55*M6,0)+IF($DV6="Prosjektleder/adm.leder",Tabeller!L$54*M6,0)+IF($DV6="Forsker - 1.aman.",Tabeller!L$56*M6,0)+IF($DV6="Gjesteforsker",Tabeller!L$57*M6,0)+IF($DV6="Postdoktor / forsker",Tabeller!L$58*M6,0)+IF($DV6="Stipendiat",Tabeller!L$59*M6,0)+IF($DV6="Forsker (rundsum)",Tabeller!#REF!*M6,0)+IF($DV6="Vit.ass",Tabeller!L$60*M6,0))/1))</f>
        <v>0</v>
      </c>
      <c r="EA6" s="6">
        <f>-((IF($DV6="Teknisk/adm. bistand/Feltassistent",IF(Budsjett!BG6*(1+Tabeller!$I$61)&gt;Tabeller!M$55,Tabeller!M$55,Budsjett!BG6*(1+Tabeller!$I$61)),0)+(IF($DV6="Forsker - professor",Tabeller!M$55*N6,0)+IF($DV6="Prosjektleder/adm.leder",Tabeller!M$54*N6,0)+IF($DV6="Forsker - 1.aman.",Tabeller!M$56*N6,0)+IF($DV6="Gjesteforsker",Tabeller!M$57*N6,0)+IF($DV6="Postdoktor / forsker",Tabeller!M$58*N6,0)+IF($DV6="Stipendiat",Tabeller!M$59*N6,0)+IF($DV6="Forsker (rundsum)",Tabeller!#REF!*N6,0)+IF($DV6="Vit.ass",Tabeller!M$60*N6,0))/1))</f>
        <v>0</v>
      </c>
      <c r="EB6" s="6">
        <f>-((IF($DV6="Teknisk/adm. bistand/Feltassistent",IF(Budsjett!BH6*(1+Tabeller!$I$61)&gt;Tabeller!N$55,Tabeller!N$55,Budsjett!BH6*(1+Tabeller!$I$61)),0)+(IF($DV6="Forsker - professor",Tabeller!N$55*O6,0)+IF($DV6="Prosjektleder/adm.leder",Tabeller!N$54*O6,0)+IF($DV6="Forsker - 1.aman.",Tabeller!N$56*O6,0)+IF($DV6="Gjesteforsker",Tabeller!N$57*O6,0)+IF($DV6="Postdoktor / forsker",Tabeller!N$58*O6,0)+IF($DV6="Stipendiat",Tabeller!N$59*O6,0)+IF($DV6="Forsker (rundsum)",Tabeller!#REF!*O6,0)+IF($DV6="Vit.ass",Tabeller!N$60*O6,0))/1))</f>
        <v>0</v>
      </c>
      <c r="EC6" s="6">
        <f>-((IF($DV6="Teknisk/adm. bistand/Feltassistent",IF(Budsjett!BI6*(1+Tabeller!$I$61)&gt;Tabeller!O$55,Tabeller!O$55,Budsjett!BI6*(1+Tabeller!$I$61)),0)+(IF($DV6="Forsker - professor",Tabeller!O$55*P6,0)+IF($DV6="Prosjektleder/adm.leder",Tabeller!O$54*P6,0)+IF($DV6="Forsker - 1.aman.",Tabeller!O$56*P6,0)+IF($DV6="Gjesteforsker",Tabeller!O$57*P6,0)+IF($DV6="Postdoktor / forsker",Tabeller!O$58*P6,0)+IF($DV6="Stipendiat",Tabeller!O$59*P6,0)+IF($DV6="Forsker (rundsum)",Tabeller!#REF!*P6,0)+IF($DV6="Vit.ass",Tabeller!O$60*P6,0))/1))</f>
        <v>0</v>
      </c>
      <c r="ED6" s="6">
        <f>-((IF($DV6="Teknisk/adm. bistand/Feltassistent",IF(Budsjett!BJ6*(1+Tabeller!$I$61)&gt;Tabeller!P$55,Tabeller!P$55,Budsjett!BJ6*(1+Tabeller!$I$61)),0)+(IF($DV6="Forsker - professor",Tabeller!P$55*Q6,0)+IF($DV6="Prosjektleder/adm.leder",Tabeller!P$54*Q6,0)+IF($DV6="Forsker - 1.aman.",Tabeller!P$56*Q6,0)+IF($DV6="Gjesteforsker",Tabeller!P$57*Q6,0)+IF($DV6="Postdoktor / forsker",Tabeller!P$58*Q6,0)+IF($DV6="Stipendiat",Tabeller!P$59*Q6,0)+IF($DV6="Forsker (rundsum)",Tabeller!#REF!*Q6,0)+IF($DV6="Vit.ass",Tabeller!P$60*Q6,0))/1))</f>
        <v>0</v>
      </c>
      <c r="EE6" s="6">
        <f>-((IF($DV6="Teknisk/adm. bistand/Feltassistent",IF(Budsjett!BK6*(1+Tabeller!$I$61)&gt;Tabeller!Q$55,Tabeller!Q$55,Budsjett!BK6*(1+Tabeller!$I$61)),0)+(IF($DV6="Forsker - professor",Tabeller!Q$55*R6,0)+IF($DV6="Prosjektleder/adm.leder",Tabeller!Q$54*R6,0)+IF($DV6="Forsker - 1.aman.",Tabeller!Q$56*R6,0)+IF($DV6="Gjesteforsker",Tabeller!Q$57*R6,0)+IF($DV6="Postdoktor / forsker",Tabeller!Q$58*R6,0)+IF($DV6="Stipendiat",Tabeller!Q$59*R6,0)+IF($DV6="Forsker (rundsum)",Tabeller!#REF!*R6,0)+IF($DV6="Vit.ass",Tabeller!Q$60*R6,0))/1))</f>
        <v>0</v>
      </c>
      <c r="EF6" s="6">
        <f>-((IF($DV6="Teknisk/adm. bistand/Feltassistent",IF(Budsjett!BL6*(1+Tabeller!$I$61)&gt;Tabeller!R$55,Tabeller!R$55,Budsjett!BL6*(1+Tabeller!$I$61)),0)+(IF($DV6="Forsker - professor",Tabeller!R$55*S6,0)+IF($DV6="Prosjektleder/adm.leder",Tabeller!R$54*S6,0)+IF($DV6="Forsker - 1.aman.",Tabeller!R$56*S6,0)+IF($DV6="Gjesteforsker",Tabeller!R$57*S6,0)+IF($DV6="Postdoktor / forsker",Tabeller!R$58*S6,0)+IF($DV6="Stipendiat",Tabeller!R$59*S6,0)+IF($DV6="Forsker (rundsum)",Tabeller!#REF!*S6,0)+IF($DV6="Vit.ass",Tabeller!R$60*S6,0))/1))</f>
        <v>0</v>
      </c>
      <c r="EG6" s="6">
        <f>-((IF($DV6="Teknisk/adm. bistand/Feltassistent",IF(Budsjett!BM6*(1+Tabeller!$I$61)&gt;Tabeller!S$55,Tabeller!S$55,Budsjett!BM6*(1+Tabeller!$I$61)),0)+(IF($DV6="Forsker - professor",Tabeller!S$55*T6,0)+IF($DV6="Prosjektleder/adm.leder",Tabeller!S$54*T6,0)+IF($DV6="Forsker - 1.aman.",Tabeller!S$56*T6,0)+IF($DV6="Gjesteforsker",Tabeller!S$57*T6,0)+IF($DV6="Postdoktor / forsker",Tabeller!S$58*T6,0)+IF($DV6="Stipendiat",Tabeller!S$59*T6,0)+IF($DV6="Forsker (rundsum)",Tabeller!#REF!*T6,0)+IF($DV6="Vit.ass",Tabeller!S$60*T6,0))/1))</f>
        <v>0</v>
      </c>
      <c r="EH6" s="6">
        <f>-((IF($DV6="Teknisk/adm. bistand/Feltassistent",IF(Budsjett!BN6*(1+Tabeller!$I$61)&gt;Tabeller!T$55,Tabeller!T$55,Budsjett!BN6*(1+Tabeller!$I$61)),0)+(IF($DV6="Forsker - professor",Tabeller!T$55*U6,0)+IF($DV6="Prosjektleder/adm.leder",Tabeller!T$54*U6,0)+IF($DV6="Forsker - 1.aman.",Tabeller!T$56*U6,0)+IF($DV6="Gjesteforsker",Tabeller!T$57*U6,0)+IF($DV6="Postdoktor / forsker",Tabeller!T$58*U6,0)+IF($DV6="Stipendiat",Tabeller!T$59*U6,0)+IF($DV6="Forsker (rundsum)",Tabeller!#REF!*U6,0)+IF($DV6="Vit.ass",Tabeller!T$60*U6,0))/1))</f>
        <v>0</v>
      </c>
      <c r="EI6" s="6">
        <f>-((IF($DV6="Teknisk/adm. bistand/Feltassistent",IF(Budsjett!BO6*(1+Tabeller!$I$61)&gt;Tabeller!U$55,Tabeller!U$55,Budsjett!BO6*(1+Tabeller!$I$61)),0)+(IF($DV6="Forsker - professor",Tabeller!U$55*V6,0)+IF($DV6="Prosjektleder/adm.leder",Tabeller!U$54*V6,0)+IF($DV6="Forsker - 1.aman.",Tabeller!U$56*V6,0)+IF($DV6="Gjesteforsker",Tabeller!U$57*V6,0)+IF($DV6="Postdoktor / forsker",Tabeller!U$58*V6,0)+IF($DV6="Stipendiat",Tabeller!U$59*V6,0)+IF($DV6="Forsker (rundsum)",Tabeller!#REF!*V6,0)+IF($DV6="Vit.ass",Tabeller!U$60*V6,0))/1))</f>
        <v>0</v>
      </c>
      <c r="EJ6" s="8">
        <f t="shared" si="40"/>
        <v>0</v>
      </c>
      <c r="EM6" s="47">
        <f t="shared" si="41"/>
        <v>0</v>
      </c>
      <c r="EN6" s="6">
        <f t="shared" si="42"/>
        <v>0</v>
      </c>
      <c r="EO6" s="6">
        <f t="shared" si="42"/>
        <v>0</v>
      </c>
      <c r="EP6" s="6">
        <f t="shared" si="42"/>
        <v>0</v>
      </c>
      <c r="EQ6" s="6">
        <f t="shared" si="42"/>
        <v>0</v>
      </c>
      <c r="ER6" s="6">
        <f t="shared" si="42"/>
        <v>0</v>
      </c>
      <c r="ES6" s="6">
        <f t="shared" si="42"/>
        <v>0</v>
      </c>
      <c r="ET6" s="6">
        <f t="shared" si="42"/>
        <v>0</v>
      </c>
      <c r="EU6" s="6">
        <f t="shared" si="42"/>
        <v>0</v>
      </c>
      <c r="EV6" s="6">
        <f t="shared" si="42"/>
        <v>0</v>
      </c>
      <c r="EW6" s="6">
        <f t="shared" si="42"/>
        <v>0</v>
      </c>
      <c r="EX6" s="6">
        <f t="shared" si="43"/>
        <v>0</v>
      </c>
      <c r="EY6" s="6">
        <f t="shared" si="44"/>
        <v>0</v>
      </c>
      <c r="EZ6" s="6">
        <f t="shared" si="45"/>
        <v>0</v>
      </c>
      <c r="FA6" s="8">
        <f t="shared" si="46"/>
        <v>0</v>
      </c>
      <c r="FC6" s="47">
        <f t="shared" si="0"/>
        <v>0</v>
      </c>
      <c r="FD6" s="6">
        <f t="shared" si="47"/>
        <v>0</v>
      </c>
      <c r="FE6" s="6">
        <f t="shared" si="47"/>
        <v>0</v>
      </c>
      <c r="FF6" s="6">
        <f t="shared" si="47"/>
        <v>0</v>
      </c>
      <c r="FG6" s="6">
        <f t="shared" si="47"/>
        <v>0</v>
      </c>
      <c r="FH6" s="6">
        <f t="shared" si="47"/>
        <v>0</v>
      </c>
      <c r="FI6" s="6">
        <f t="shared" si="47"/>
        <v>0</v>
      </c>
      <c r="FJ6" s="6">
        <f t="shared" si="47"/>
        <v>0</v>
      </c>
      <c r="FK6" s="6">
        <f t="shared" si="47"/>
        <v>0</v>
      </c>
      <c r="FL6" s="6">
        <f t="shared" si="47"/>
        <v>0</v>
      </c>
      <c r="FM6" s="6">
        <f t="shared" si="47"/>
        <v>0</v>
      </c>
      <c r="FN6" s="6">
        <f t="shared" si="47"/>
        <v>0</v>
      </c>
      <c r="FO6" s="6">
        <f t="shared" si="47"/>
        <v>0</v>
      </c>
      <c r="FP6" s="6">
        <f t="shared" si="47"/>
        <v>0</v>
      </c>
      <c r="FQ6" s="8">
        <f t="shared" si="48"/>
        <v>0</v>
      </c>
      <c r="FS6" s="47">
        <f t="shared" si="1"/>
        <v>0</v>
      </c>
      <c r="FT6" s="6">
        <f t="shared" si="49"/>
        <v>0</v>
      </c>
      <c r="FU6" s="6">
        <f t="shared" si="49"/>
        <v>0</v>
      </c>
      <c r="FV6" s="6">
        <f t="shared" si="49"/>
        <v>0</v>
      </c>
      <c r="FW6" s="6">
        <f t="shared" si="49"/>
        <v>0</v>
      </c>
      <c r="FX6" s="6">
        <f t="shared" si="49"/>
        <v>0</v>
      </c>
      <c r="FY6" s="6">
        <f t="shared" si="49"/>
        <v>0</v>
      </c>
      <c r="FZ6" s="6">
        <f t="shared" si="49"/>
        <v>0</v>
      </c>
      <c r="GA6" s="6">
        <f t="shared" si="49"/>
        <v>0</v>
      </c>
      <c r="GB6" s="6">
        <f t="shared" si="49"/>
        <v>0</v>
      </c>
      <c r="GC6" s="6">
        <f t="shared" si="49"/>
        <v>0</v>
      </c>
      <c r="GD6" s="6">
        <f t="shared" si="49"/>
        <v>0</v>
      </c>
      <c r="GE6" s="6">
        <f t="shared" si="49"/>
        <v>0</v>
      </c>
      <c r="GF6" s="6">
        <f t="shared" si="49"/>
        <v>0</v>
      </c>
      <c r="GG6" s="8">
        <f t="shared" si="50"/>
        <v>0</v>
      </c>
      <c r="GI6" s="47">
        <f t="shared" si="2"/>
        <v>0</v>
      </c>
      <c r="GJ6" s="6">
        <f t="shared" si="51"/>
        <v>0</v>
      </c>
      <c r="GK6" s="6">
        <f t="shared" si="51"/>
        <v>0</v>
      </c>
      <c r="GL6" s="6">
        <f t="shared" si="51"/>
        <v>0</v>
      </c>
      <c r="GM6" s="6">
        <f t="shared" si="51"/>
        <v>0</v>
      </c>
      <c r="GN6" s="6">
        <f t="shared" si="51"/>
        <v>0</v>
      </c>
      <c r="GO6" s="6">
        <f t="shared" si="51"/>
        <v>0</v>
      </c>
      <c r="GP6" s="6">
        <f t="shared" si="51"/>
        <v>0</v>
      </c>
      <c r="GQ6" s="6">
        <f t="shared" si="51"/>
        <v>0</v>
      </c>
      <c r="GR6" s="6">
        <f t="shared" si="51"/>
        <v>0</v>
      </c>
      <c r="GS6" s="6">
        <f t="shared" si="51"/>
        <v>0</v>
      </c>
      <c r="GT6" s="6">
        <f t="shared" si="51"/>
        <v>0</v>
      </c>
      <c r="GU6" s="6">
        <f t="shared" si="51"/>
        <v>0</v>
      </c>
      <c r="GV6" s="6">
        <f t="shared" si="51"/>
        <v>0</v>
      </c>
      <c r="GW6" s="8">
        <f t="shared" si="52"/>
        <v>0</v>
      </c>
      <c r="GZ6" s="47">
        <f t="shared" si="3"/>
        <v>0</v>
      </c>
      <c r="HA6" s="6"/>
      <c r="HB6" s="6"/>
      <c r="HC6" s="6"/>
      <c r="HD6" s="6"/>
      <c r="HE6" s="6"/>
      <c r="HF6" s="6"/>
      <c r="HG6" s="6"/>
      <c r="HH6" s="6"/>
      <c r="HI6" s="6"/>
      <c r="HJ6" s="6"/>
      <c r="HK6" s="6"/>
      <c r="HL6" s="6"/>
      <c r="HM6" s="6"/>
      <c r="HN6" s="8">
        <f t="shared" si="53"/>
        <v>0</v>
      </c>
      <c r="HQ6" s="517">
        <f>IF(Registrering!$B$21="Prosjekter som foregår i UiOs lokaler",IF($B6="Teknisk/adm. bistand/Feltassistent",J6*Tabeller!J$11,J6*Tabeller!J$10)/Tabeller!$H$5,IF($B6="Teknisk/adm. bistand/Feltassistent",J6*Tabeller!J$13,J6*Tabeller!J$12)/Tabeller!$H$5)</f>
        <v>0</v>
      </c>
      <c r="HR6" s="517">
        <f>IF(Registrering!$B$21="Prosjekter som foregår i UiOs lokaler",IF($B6="Teknisk/adm. bistand/Feltassistent",K6*Tabeller!K$11,K6*Tabeller!K$10)/Tabeller!$H$5,IF($B6="Teknisk/adm. bistand/Feltassistent",K6*Tabeller!K$13,K6*Tabeller!K$12)/Tabeller!$H$5)</f>
        <v>0</v>
      </c>
      <c r="HS6" s="517">
        <f>IF(Registrering!$B$21="Prosjekter som foregår i UiOs lokaler",IF($B6="Teknisk/adm. bistand/Feltassistent",L6*Tabeller!L$11,L6*Tabeller!L$10)/Tabeller!$H$5,IF($B6="Teknisk/adm. bistand/Feltassistent",L6*Tabeller!L$13,L6*Tabeller!L$12)/Tabeller!$H$5)</f>
        <v>0</v>
      </c>
      <c r="HT6" s="517">
        <f>IF(Registrering!$B$21="Prosjekter som foregår i UiOs lokaler",IF($B6="Teknisk/adm. bistand/Feltassistent",M6*Tabeller!M$11,M6*Tabeller!M$10)/Tabeller!$H$5,IF($B6="Teknisk/adm. bistand/Feltassistent",M6*Tabeller!M$13,M6*Tabeller!M$12)/Tabeller!$H$5)</f>
        <v>0</v>
      </c>
      <c r="HU6" s="517">
        <f>IF(Registrering!$B$21="Prosjekter som foregår i UiOs lokaler",IF($B6="Teknisk/adm. bistand/Feltassistent",N6*Tabeller!N$11,N6*Tabeller!N$10)/Tabeller!$H$5,IF($B6="Teknisk/adm. bistand/Feltassistent",N6*Tabeller!N$13,N6*Tabeller!N$12)/Tabeller!$H$5)</f>
        <v>0</v>
      </c>
      <c r="HV6" s="517">
        <f>IF(Registrering!$B$21="Prosjekter som foregår i UiOs lokaler",IF($B6="Teknisk/adm. bistand/Feltassistent",O6*Tabeller!O$11,O6*Tabeller!O$10)/Tabeller!$H$5,IF($B6="Teknisk/adm. bistand/Feltassistent",O6*Tabeller!O$13,O6*Tabeller!O$12)/Tabeller!$H$5)</f>
        <v>0</v>
      </c>
      <c r="HW6" s="517">
        <f>IF(Registrering!$B$21="Prosjekter som foregår i UiOs lokaler",IF($B6="Teknisk/adm. bistand/Feltassistent",P6*Tabeller!P$11,P6*Tabeller!P$10)/Tabeller!$H$5,IF($B6="Teknisk/adm. bistand/Feltassistent",P6*Tabeller!P$13,P6*Tabeller!P$12)/Tabeller!$H$5)</f>
        <v>0</v>
      </c>
      <c r="HX6" s="517">
        <f>IF(Registrering!$B$21="Prosjekter som foregår i UiOs lokaler",IF($B6="Teknisk/adm. bistand/Feltassistent",Q6*Tabeller!Q$11,Q6*Tabeller!Q$10)/Tabeller!$H$5,IF($B6="Teknisk/adm. bistand/Feltassistent",Q6*Tabeller!Q$13,Q6*Tabeller!Q$12)/Tabeller!$H$5)</f>
        <v>0</v>
      </c>
      <c r="HY6" s="517">
        <f>IF(Registrering!$B$21="Prosjekter som foregår i UiOs lokaler",IF($B6="Teknisk/adm. bistand/Feltassistent",R6*Tabeller!R$11,R6*Tabeller!R$10)/Tabeller!$H$5,IF($B6="Teknisk/adm. bistand/Feltassistent",R6*Tabeller!R$13,R6*Tabeller!R$12)/Tabeller!$H$5)</f>
        <v>0</v>
      </c>
      <c r="HZ6" s="517">
        <f>IF(Registrering!$B$21="Prosjekter som foregår i UiOs lokaler",IF($B6="Teknisk/adm. bistand/Feltassistent",S6*Tabeller!S$11,S6*Tabeller!S$10)/Tabeller!$H$5,IF($B6="Teknisk/adm. bistand/Feltassistent",S6*Tabeller!S$13,S6*Tabeller!S$12)/Tabeller!$H$5)</f>
        <v>0</v>
      </c>
      <c r="IA6" s="517">
        <f>IF(Registrering!$B$21="Prosjekter som foregår i UiOs lokaler",IF($B6="Teknisk/adm. bistand/Feltassistent",T6*Tabeller!T$11,T6*Tabeller!T$10)/Tabeller!$H$5,IF($B6="Teknisk/adm. bistand/Feltassistent",T6*Tabeller!T$13,T6*Tabeller!T$12)/Tabeller!$H$5)</f>
        <v>0</v>
      </c>
      <c r="IB6" s="517">
        <f>IF(Registrering!$B$21="Prosjekter som foregår i UiOs lokaler",IF($B6="Teknisk/adm. bistand/Feltassistent",U6*Tabeller!U$11,U6*Tabeller!U$10)/Tabeller!$H$5,IF($B6="Teknisk/adm. bistand/Feltassistent",U6*Tabeller!U$13,U6*Tabeller!U$12)/Tabeller!$H$5)</f>
        <v>0</v>
      </c>
      <c r="IC6" s="517">
        <f>IF(Registrering!$B$21="Prosjekter som foregår i UiOs lokaler",IF($B6="Teknisk/adm. bistand/Feltassistent",V6*Tabeller!V$11,V6*Tabeller!V$10)/Tabeller!$H$5,IF($B6="Teknisk/adm. bistand/Feltassistent",V6*Tabeller!V$13,V6*Tabeller!V$12)/Tabeller!$H$5)</f>
        <v>0</v>
      </c>
    </row>
    <row r="7" spans="1:237" ht="15" x14ac:dyDescent="0.25">
      <c r="B7" s="231"/>
      <c r="C7" s="420">
        <f t="shared" si="54"/>
        <v>0</v>
      </c>
      <c r="D7" s="420">
        <f>IFERROR(IF(B7="Teknisk/adm. bistand/Feltassistent",F7*Tabeller!I$8,Budsjett!F7*Tabeller!H$8),0)</f>
        <v>0</v>
      </c>
      <c r="E7" s="420">
        <f t="shared" si="32"/>
        <v>0</v>
      </c>
      <c r="F7" s="58">
        <f>SUM(J7:V7)/Tabeller!H$5</f>
        <v>0</v>
      </c>
      <c r="G7" s="562"/>
      <c r="H7" s="563"/>
      <c r="I7" s="562"/>
      <c r="J7" s="564"/>
      <c r="K7" s="564"/>
      <c r="L7" s="564"/>
      <c r="M7" s="564"/>
      <c r="N7" s="564"/>
      <c r="O7" s="564"/>
      <c r="P7" s="564"/>
      <c r="Q7" s="564"/>
      <c r="R7" s="564"/>
      <c r="S7" s="564"/>
      <c r="T7" s="564"/>
      <c r="U7" s="564"/>
      <c r="V7" s="564"/>
      <c r="AR7" s="6">
        <f t="shared" ref="AR7:AR13" si="58">H7</f>
        <v>0</v>
      </c>
      <c r="AS7" s="6">
        <f>AR7*Tabeller!$I$35</f>
        <v>0</v>
      </c>
      <c r="AT7" s="6">
        <f t="shared" ref="AT7:AT13" si="59">IF(AR7&gt;0,(AS7-400)/52*47,0)</f>
        <v>0</v>
      </c>
      <c r="AU7" s="87">
        <f>AT7*Tabeller!$H$26</f>
        <v>0</v>
      </c>
      <c r="AV7" s="6">
        <f>SUM(AT7:AU7,AW7)*Tabeller!$H$28</f>
        <v>0</v>
      </c>
      <c r="AW7" s="6">
        <f>AS7*Tabeller!$H$27</f>
        <v>0</v>
      </c>
      <c r="AX7" s="6">
        <f t="shared" ref="AX7:AX13" si="60">SUM(AT7:AW7)</f>
        <v>0</v>
      </c>
      <c r="AY7" s="6">
        <f>AX7+(IF(B7="Teknisk adm bistand",Registrering!$E$43,Registrering!$B$43))</f>
        <v>501000</v>
      </c>
      <c r="AZ7" s="6">
        <f>AY7/Tabeller!$H$5</f>
        <v>307.73955773955777</v>
      </c>
      <c r="BC7" s="6">
        <f>((J7*Budsjett!$AZ7)*(Tabeller!I$35))</f>
        <v>0</v>
      </c>
      <c r="BD7" s="6">
        <f>((K7*Budsjett!$AZ7)*(Tabeller!J$35))</f>
        <v>0</v>
      </c>
      <c r="BE7" s="6">
        <f>((L7*Budsjett!$AZ7)*(Tabeller!K$35))</f>
        <v>0</v>
      </c>
      <c r="BF7" s="6">
        <f>((M7*Budsjett!$AZ7)*(Tabeller!L$35))</f>
        <v>0</v>
      </c>
      <c r="BG7" s="6">
        <f>((N7*Budsjett!$AZ7)*(Tabeller!M$35))</f>
        <v>0</v>
      </c>
      <c r="BH7" s="6">
        <f>((O7*Budsjett!$AZ7)*(Tabeller!N$35))</f>
        <v>0</v>
      </c>
      <c r="BI7" s="6">
        <f>((P7*Budsjett!$AZ7)*(Tabeller!O$35))</f>
        <v>0</v>
      </c>
      <c r="BJ7" s="6">
        <f>((Q7*Budsjett!$AZ7)*(Tabeller!P$35))</f>
        <v>0</v>
      </c>
      <c r="BK7" s="6">
        <f>((R7*Budsjett!$AZ7)*(Tabeller!Q$35))</f>
        <v>0</v>
      </c>
      <c r="BL7" s="6">
        <f>((S7*Budsjett!$AZ7)*(Tabeller!R$35))</f>
        <v>0</v>
      </c>
      <c r="BM7" s="6">
        <f>((T7*Budsjett!$AZ7)*(Tabeller!S$35))</f>
        <v>0</v>
      </c>
      <c r="BN7" s="6">
        <f>((U7*Budsjett!$AZ7)*(Tabeller!T$35))</f>
        <v>0</v>
      </c>
      <c r="BO7" s="6">
        <f>((V7*Budsjett!$AZ7)*(Tabeller!U$35))</f>
        <v>0</v>
      </c>
      <c r="BQ7" s="6">
        <f>IFERROR(IF($B7="Teknisk/adm. bistand/Feltassistent",CE7*Tabeller!J$11,Budsjett!CE7*Tabeller!J$10),0)</f>
        <v>0</v>
      </c>
      <c r="BR7" s="6">
        <f>IFERROR(IF($B7="Teknisk/adm. bistand/Feltassistent",CF7*Tabeller!K$11,Budsjett!CF7*Tabeller!K$10),0)</f>
        <v>0</v>
      </c>
      <c r="BS7" s="6">
        <f>IFERROR(IF($B7="Teknisk/adm. bistand/Feltassistent",CG7*Tabeller!L$11,Budsjett!CG7*Tabeller!L$10),0)</f>
        <v>0</v>
      </c>
      <c r="BT7" s="6">
        <f>IFERROR(IF($B7="Teknisk/adm. bistand/Feltassistent",CH7*Tabeller!M$11,Budsjett!CH7*Tabeller!M$10),0)</f>
        <v>0</v>
      </c>
      <c r="BU7" s="6">
        <f>IFERROR(IF($B7="Teknisk/adm. bistand/Feltassistent",CI7*Tabeller!N$11,Budsjett!CI7*Tabeller!N$10),0)</f>
        <v>0</v>
      </c>
      <c r="BV7" s="6">
        <f>IFERROR(IF($B7="Teknisk/adm. bistand/Feltassistent",CJ7*Tabeller!O$11,Budsjett!CJ7*Tabeller!O$10),0)</f>
        <v>0</v>
      </c>
      <c r="BW7" s="6">
        <f>IFERROR(IF($B7="Teknisk/adm. bistand/Feltassistent",CK7*Tabeller!P$11,Budsjett!CK7*Tabeller!P$10),0)</f>
        <v>0</v>
      </c>
      <c r="BX7" s="6">
        <f>IFERROR(IF($B7="Teknisk/adm. bistand/Feltassistent",CL7*Tabeller!Q$11,Budsjett!CL7*Tabeller!Q$10),0)</f>
        <v>0</v>
      </c>
      <c r="BY7" s="6">
        <f>IFERROR(IF($B7="Teknisk/adm. bistand/Feltassistent",CM7*Tabeller!R$11,Budsjett!CM7*Tabeller!R$10),0)</f>
        <v>0</v>
      </c>
      <c r="BZ7" s="6">
        <f>IFERROR(IF($B7="Teknisk/adm. bistand/Feltassistent",CN7*Tabeller!S$11,Budsjett!CN7*Tabeller!S$10),0)</f>
        <v>0</v>
      </c>
      <c r="CA7" s="6">
        <f>IFERROR(IF($B7="Teknisk/adm. bistand/Feltassistent",CO7*Tabeller!T$11,Budsjett!CO7*Tabeller!T$10),0)</f>
        <v>0</v>
      </c>
      <c r="CB7" s="6">
        <f>IFERROR(IF($B7="Teknisk/adm. bistand/Feltassistent",CP7*Tabeller!U$11,Budsjett!CP7*Tabeller!U$10),0)</f>
        <v>0</v>
      </c>
      <c r="CC7" s="6">
        <f>IFERROR(IF($B7="Teknisk/adm. bistand/Feltassistent",CQ7*Tabeller!V$11,Budsjett!CQ7*Tabeller!V$10),0)</f>
        <v>0</v>
      </c>
      <c r="CE7" s="634">
        <f>J7/Tabeller!$H$5</f>
        <v>0</v>
      </c>
      <c r="CF7" s="634">
        <f>K7/Tabeller!$H$5</f>
        <v>0</v>
      </c>
      <c r="CG7" s="634">
        <f>L7/Tabeller!$H$5</f>
        <v>0</v>
      </c>
      <c r="CH7" s="634">
        <f>M7/Tabeller!$H$5</f>
        <v>0</v>
      </c>
      <c r="CI7" s="634">
        <f>N7/Tabeller!$H$5</f>
        <v>0</v>
      </c>
      <c r="CJ7" s="634">
        <f>O7/Tabeller!$H$5</f>
        <v>0</v>
      </c>
      <c r="CK7" s="634">
        <f>P7/Tabeller!$H$5</f>
        <v>0</v>
      </c>
      <c r="CL7" s="634">
        <f>Q7/Tabeller!$H$5</f>
        <v>0</v>
      </c>
      <c r="CM7" s="634">
        <f>R7/Tabeller!$H$5</f>
        <v>0</v>
      </c>
      <c r="CN7" s="634">
        <f>S7/Tabeller!$H$5</f>
        <v>0</v>
      </c>
      <c r="CO7" s="634">
        <f>T7/Tabeller!$H$5</f>
        <v>0</v>
      </c>
      <c r="CP7" s="634">
        <f>U7/Tabeller!$H$5</f>
        <v>0</v>
      </c>
      <c r="CQ7" s="634">
        <f>V7/Tabeller!$H$5</f>
        <v>0</v>
      </c>
      <c r="CS7" s="6">
        <f>IFERROR(IF($E$61=$L$61,BC7*#REF!,BC7*Budsjett!#REF!),0)</f>
        <v>0</v>
      </c>
      <c r="CT7" s="6">
        <f>IFERROR(IF($E$61=$L$61,BD7*#REF!,BD7*Budsjett!#REF!),0)</f>
        <v>0</v>
      </c>
      <c r="CU7" s="6">
        <f>IFERROR(IF($E$61=$L$61,BE7*#REF!,BE7*Budsjett!#REF!),0)</f>
        <v>0</v>
      </c>
      <c r="CV7" s="6">
        <f>IFERROR(IF($E$61=$L$61,BF7*#REF!,BF7*Budsjett!#REF!),0)</f>
        <v>0</v>
      </c>
      <c r="CW7" s="6">
        <f>IFERROR(IF($E$61=$L$61,BG7*#REF!,BG7*Budsjett!#REF!),0)</f>
        <v>0</v>
      </c>
      <c r="CX7" s="6">
        <f>IFERROR(IF($E$61=$L$61,BH7*#REF!,BH7*Budsjett!#REF!),0)</f>
        <v>0</v>
      </c>
      <c r="CY7" s="6">
        <f>IFERROR(IF($E$61=$L$61,BI7*#REF!,BI7*Budsjett!#REF!),0)</f>
        <v>0</v>
      </c>
      <c r="CZ7" s="6">
        <f>IFERROR(IF($E$61=$L$61,BJ7*#REF!,BJ7*Budsjett!#REF!),0)</f>
        <v>0</v>
      </c>
      <c r="DA7" s="6">
        <f>IFERROR(IF($E$61=$L$61,BK7*#REF!,BK7*Budsjett!#REF!),0)</f>
        <v>0</v>
      </c>
      <c r="DB7" s="6">
        <f>IFERROR(IF($E$61=$L$61,BL7*#REF!,BL7*Budsjett!#REF!),0)</f>
        <v>0</v>
      </c>
      <c r="DC7" s="6">
        <f>IFERROR(IF($E$61=$L$61,BM7*#REF!,BM7*Budsjett!#REF!),0)</f>
        <v>0</v>
      </c>
      <c r="DD7" s="6">
        <f>IFERROR(IF($E$61=$L$61,BN7*#REF!,BN7*Budsjett!#REF!),0)</f>
        <v>0</v>
      </c>
      <c r="DE7" s="6">
        <f>IFERROR(IF($E$61=$L$61,BO7*#REF!,BO7*Budsjett!#REF!),0)</f>
        <v>0</v>
      </c>
      <c r="DH7" s="6">
        <f t="shared" si="34"/>
        <v>0</v>
      </c>
      <c r="DI7" s="6">
        <f t="shared" si="34"/>
        <v>0</v>
      </c>
      <c r="DJ7" s="6">
        <f t="shared" si="34"/>
        <v>0</v>
      </c>
      <c r="DK7" s="6">
        <f t="shared" si="34"/>
        <v>0</v>
      </c>
      <c r="DL7" s="6">
        <f t="shared" si="34"/>
        <v>0</v>
      </c>
      <c r="DM7" s="6">
        <f t="shared" si="34"/>
        <v>0</v>
      </c>
      <c r="DN7" s="6">
        <f t="shared" si="34"/>
        <v>0</v>
      </c>
      <c r="DO7" s="6">
        <f t="shared" si="34"/>
        <v>0</v>
      </c>
      <c r="DP7" s="6">
        <f t="shared" si="34"/>
        <v>0</v>
      </c>
      <c r="DQ7" s="6">
        <f t="shared" si="35"/>
        <v>0</v>
      </c>
      <c r="DR7" s="6">
        <f t="shared" si="36"/>
        <v>0</v>
      </c>
      <c r="DS7" s="6">
        <f t="shared" si="37"/>
        <v>0</v>
      </c>
      <c r="DT7" s="6">
        <f t="shared" si="38"/>
        <v>0</v>
      </c>
      <c r="DV7" s="47">
        <f t="shared" si="39"/>
        <v>0</v>
      </c>
      <c r="DW7" s="6">
        <f>-((IF($DV7="Teknisk/adm. bistand/Feltassistent",IF(Budsjett!BC7*(1+Tabeller!$I$61)&gt;Tabeller!I$55,Tabeller!I$55,Budsjett!BC7*(1+Tabeller!$I$61)),0)+(IF($DV7="Forsker - professor",Tabeller!I$55*J7,0)+IF($DV7="Prosjektleder/adm.leder",Tabeller!I$54*J7,0)+IF($DV7="Forsker - 1.aman.",Tabeller!I$56*J7,0)+IF($DV7="Gjesteforsker",Tabeller!I$57*J7,0)+IF($DV7="Postdoktor / forsker",Tabeller!I$58*J7,0)+IF($DV7="Stipendiat",Tabeller!I$59*J7,0)+IF($DV7="Forsker (rundsum)",Tabeller!#REF!*J7,0)+IF($DV7="Vit.ass",Tabeller!I$60*J7,0))/1))</f>
        <v>0</v>
      </c>
      <c r="DX7" s="6">
        <f>-((IF($DV7="Teknisk/adm. bistand/Feltassistent",IF(Budsjett!BD7*(1+Tabeller!$I$61)&gt;Tabeller!J$55,Tabeller!J$55,Budsjett!BD7*(1+Tabeller!$I$61)),0)+(IF($DV7="Forsker - professor",Tabeller!J$55*K7,0)+IF($DV7="Prosjektleder/adm.leder",Tabeller!J$54*K7,0)+IF($DV7="Forsker - 1.aman.",Tabeller!J$56*K7,0)+IF($DV7="Gjesteforsker",Tabeller!J$57*K7,0)+IF($DV7="Postdoktor / forsker",Tabeller!J$58*K7,0)+IF($DV7="Stipendiat",Tabeller!J$59*K7,0)+IF($DV7="Forsker (rundsum)",Tabeller!#REF!*K7,0)+IF($DV7="Vit.ass",Tabeller!J$60*K7,0))/1))</f>
        <v>0</v>
      </c>
      <c r="DY7" s="6">
        <f>-((IF($DV7="Teknisk/adm. bistand/Feltassistent",IF(Budsjett!BE7*(1+Tabeller!$I$61)&gt;Tabeller!K$55,Tabeller!K$55,Budsjett!BE7*(1+Tabeller!$I$61)),0)+(IF($DV7="Forsker - professor",Tabeller!K$55*L7,0)+IF($DV7="Prosjektleder/adm.leder",Tabeller!K$54*L7,0)+IF($DV7="Forsker - 1.aman.",Tabeller!K$56*L7,0)+IF($DV7="Gjesteforsker",Tabeller!K$57*L7,0)+IF($DV7="Postdoktor / forsker",Tabeller!K$58*L7,0)+IF($DV7="Stipendiat",Tabeller!K$59*L7,0)+IF($DV7="Forsker (rundsum)",Tabeller!#REF!*L7,0)+IF($DV7="Vit.ass",Tabeller!K$60*L7,0))/1))</f>
        <v>0</v>
      </c>
      <c r="DZ7" s="6">
        <f>-((IF($DV7="Teknisk/adm. bistand/Feltassistent",IF(Budsjett!BF7*(1+Tabeller!$I$61)&gt;Tabeller!L$55,Tabeller!L$55,Budsjett!BF7*(1+Tabeller!$I$61)),0)+(IF($DV7="Forsker - professor",Tabeller!L$55*M7,0)+IF($DV7="Prosjektleder/adm.leder",Tabeller!L$54*M7,0)+IF($DV7="Forsker - 1.aman.",Tabeller!L$56*M7,0)+IF($DV7="Gjesteforsker",Tabeller!L$57*M7,0)+IF($DV7="Postdoktor / forsker",Tabeller!L$58*M7,0)+IF($DV7="Stipendiat",Tabeller!L$59*M7,0)+IF($DV7="Forsker (rundsum)",Tabeller!#REF!*M7,0)+IF($DV7="Vit.ass",Tabeller!L$60*M7,0))/1))</f>
        <v>0</v>
      </c>
      <c r="EA7" s="6">
        <f>-((IF($DV7="Teknisk/adm. bistand/Feltassistent",IF(Budsjett!BG7*(1+Tabeller!$I$61)&gt;Tabeller!M$55,Tabeller!M$55,Budsjett!BG7*(1+Tabeller!$I$61)),0)+(IF($DV7="Forsker - professor",Tabeller!M$55*N7,0)+IF($DV7="Prosjektleder/adm.leder",Tabeller!M$54*N7,0)+IF($DV7="Forsker - 1.aman.",Tabeller!M$56*N7,0)+IF($DV7="Gjesteforsker",Tabeller!M$57*N7,0)+IF($DV7="Postdoktor / forsker",Tabeller!M$58*N7,0)+IF($DV7="Stipendiat",Tabeller!M$59*N7,0)+IF($DV7="Forsker (rundsum)",Tabeller!#REF!*N7,0)+IF($DV7="Vit.ass",Tabeller!M$60*N7,0))/1))</f>
        <v>0</v>
      </c>
      <c r="EB7" s="6">
        <f>-((IF($DV7="Teknisk/adm. bistand/Feltassistent",IF(Budsjett!BH7*(1+Tabeller!$I$61)&gt;Tabeller!N$55,Tabeller!N$55,Budsjett!BH7*(1+Tabeller!$I$61)),0)+(IF($DV7="Forsker - professor",Tabeller!N$55*O7,0)+IF($DV7="Prosjektleder/adm.leder",Tabeller!N$54*O7,0)+IF($DV7="Forsker - 1.aman.",Tabeller!N$56*O7,0)+IF($DV7="Gjesteforsker",Tabeller!N$57*O7,0)+IF($DV7="Postdoktor / forsker",Tabeller!N$58*O7,0)+IF($DV7="Stipendiat",Tabeller!N$59*O7,0)+IF($DV7="Forsker (rundsum)",Tabeller!#REF!*O7,0)+IF($DV7="Vit.ass",Tabeller!N$60*O7,0))/1))</f>
        <v>0</v>
      </c>
      <c r="EC7" s="6">
        <f>-((IF($DV7="Teknisk/adm. bistand/Feltassistent",IF(Budsjett!BI7*(1+Tabeller!$I$61)&gt;Tabeller!O$55,Tabeller!O$55,Budsjett!BI7*(1+Tabeller!$I$61)),0)+(IF($DV7="Forsker - professor",Tabeller!O$55*P7,0)+IF($DV7="Prosjektleder/adm.leder",Tabeller!O$54*P7,0)+IF($DV7="Forsker - 1.aman.",Tabeller!O$56*P7,0)+IF($DV7="Gjesteforsker",Tabeller!O$57*P7,0)+IF($DV7="Postdoktor / forsker",Tabeller!O$58*P7,0)+IF($DV7="Stipendiat",Tabeller!O$59*P7,0)+IF($DV7="Forsker (rundsum)",Tabeller!#REF!*P7,0)+IF($DV7="Vit.ass",Tabeller!O$60*P7,0))/1))</f>
        <v>0</v>
      </c>
      <c r="ED7" s="6">
        <f>-((IF($DV7="Teknisk/adm. bistand/Feltassistent",IF(Budsjett!BJ7*(1+Tabeller!$I$61)&gt;Tabeller!P$55,Tabeller!P$55,Budsjett!BJ7*(1+Tabeller!$I$61)),0)+(IF($DV7="Forsker - professor",Tabeller!P$55*Q7,0)+IF($DV7="Prosjektleder/adm.leder",Tabeller!P$54*Q7,0)+IF($DV7="Forsker - 1.aman.",Tabeller!P$56*Q7,0)+IF($DV7="Gjesteforsker",Tabeller!P$57*Q7,0)+IF($DV7="Postdoktor / forsker",Tabeller!P$58*Q7,0)+IF($DV7="Stipendiat",Tabeller!P$59*Q7,0)+IF($DV7="Forsker (rundsum)",Tabeller!#REF!*Q7,0)+IF($DV7="Vit.ass",Tabeller!P$60*Q7,0))/1))</f>
        <v>0</v>
      </c>
      <c r="EE7" s="6">
        <f>-((IF($DV7="Teknisk/adm. bistand/Feltassistent",IF(Budsjett!BK7*(1+Tabeller!$I$61)&gt;Tabeller!Q$55,Tabeller!Q$55,Budsjett!BK7*(1+Tabeller!$I$61)),0)+(IF($DV7="Forsker - professor",Tabeller!Q$55*R7,0)+IF($DV7="Prosjektleder/adm.leder",Tabeller!Q$54*R7,0)+IF($DV7="Forsker - 1.aman.",Tabeller!Q$56*R7,0)+IF($DV7="Gjesteforsker",Tabeller!Q$57*R7,0)+IF($DV7="Postdoktor / forsker",Tabeller!Q$58*R7,0)+IF($DV7="Stipendiat",Tabeller!Q$59*R7,0)+IF($DV7="Forsker (rundsum)",Tabeller!#REF!*R7,0)+IF($DV7="Vit.ass",Tabeller!Q$60*R7,0))/1))</f>
        <v>0</v>
      </c>
      <c r="EF7" s="6">
        <f>-((IF($DV7="Teknisk/adm. bistand/Feltassistent",IF(Budsjett!BL7*(1+Tabeller!$I$61)&gt;Tabeller!R$55,Tabeller!R$55,Budsjett!BL7*(1+Tabeller!$I$61)),0)+(IF($DV7="Forsker - professor",Tabeller!R$55*S7,0)+IF($DV7="Prosjektleder/adm.leder",Tabeller!R$54*S7,0)+IF($DV7="Forsker - 1.aman.",Tabeller!R$56*S7,0)+IF($DV7="Gjesteforsker",Tabeller!R$57*S7,0)+IF($DV7="Postdoktor / forsker",Tabeller!R$58*S7,0)+IF($DV7="Stipendiat",Tabeller!R$59*S7,0)+IF($DV7="Forsker (rundsum)",Tabeller!#REF!*S7,0)+IF($DV7="Vit.ass",Tabeller!R$60*S7,0))/1))</f>
        <v>0</v>
      </c>
      <c r="EG7" s="6">
        <f>-((IF($DV7="Teknisk/adm. bistand/Feltassistent",IF(Budsjett!BM7*(1+Tabeller!$I$61)&gt;Tabeller!S$55,Tabeller!S$55,Budsjett!BM7*(1+Tabeller!$I$61)),0)+(IF($DV7="Forsker - professor",Tabeller!S$55*T7,0)+IF($DV7="Prosjektleder/adm.leder",Tabeller!S$54*T7,0)+IF($DV7="Forsker - 1.aman.",Tabeller!S$56*T7,0)+IF($DV7="Gjesteforsker",Tabeller!S$57*T7,0)+IF($DV7="Postdoktor / forsker",Tabeller!S$58*T7,0)+IF($DV7="Stipendiat",Tabeller!S$59*T7,0)+IF($DV7="Forsker (rundsum)",Tabeller!#REF!*T7,0)+IF($DV7="Vit.ass",Tabeller!S$60*T7,0))/1))</f>
        <v>0</v>
      </c>
      <c r="EH7" s="6">
        <f>-((IF($DV7="Teknisk/adm. bistand/Feltassistent",IF(Budsjett!BN7*(1+Tabeller!$I$61)&gt;Tabeller!T$55,Tabeller!T$55,Budsjett!BN7*(1+Tabeller!$I$61)),0)+(IF($DV7="Forsker - professor",Tabeller!T$55*U7,0)+IF($DV7="Prosjektleder/adm.leder",Tabeller!T$54*U7,0)+IF($DV7="Forsker - 1.aman.",Tabeller!T$56*U7,0)+IF($DV7="Gjesteforsker",Tabeller!T$57*U7,0)+IF($DV7="Postdoktor / forsker",Tabeller!T$58*U7,0)+IF($DV7="Stipendiat",Tabeller!T$59*U7,0)+IF($DV7="Forsker (rundsum)",Tabeller!#REF!*U7,0)+IF($DV7="Vit.ass",Tabeller!T$60*U7,0))/1))</f>
        <v>0</v>
      </c>
      <c r="EI7" s="6">
        <f>-((IF($DV7="Teknisk/adm. bistand/Feltassistent",IF(Budsjett!BO7*(1+Tabeller!$I$61)&gt;Tabeller!U$55,Tabeller!U$55,Budsjett!BO7*(1+Tabeller!$I$61)),0)+(IF($DV7="Forsker - professor",Tabeller!U$55*V7,0)+IF($DV7="Prosjektleder/adm.leder",Tabeller!U$54*V7,0)+IF($DV7="Forsker - 1.aman.",Tabeller!U$56*V7,0)+IF($DV7="Gjesteforsker",Tabeller!U$57*V7,0)+IF($DV7="Postdoktor / forsker",Tabeller!U$58*V7,0)+IF($DV7="Stipendiat",Tabeller!U$59*V7,0)+IF($DV7="Forsker (rundsum)",Tabeller!#REF!*V7,0)+IF($DV7="Vit.ass",Tabeller!U$60*V7,0))/1))</f>
        <v>0</v>
      </c>
      <c r="EJ7" s="8">
        <f t="shared" si="40"/>
        <v>0</v>
      </c>
      <c r="EM7" s="47">
        <f t="shared" si="41"/>
        <v>0</v>
      </c>
      <c r="EN7" s="6">
        <f t="shared" si="42"/>
        <v>0</v>
      </c>
      <c r="EO7" s="6">
        <f t="shared" si="42"/>
        <v>0</v>
      </c>
      <c r="EP7" s="6">
        <f t="shared" si="42"/>
        <v>0</v>
      </c>
      <c r="EQ7" s="6">
        <f t="shared" si="42"/>
        <v>0</v>
      </c>
      <c r="ER7" s="6">
        <f t="shared" si="42"/>
        <v>0</v>
      </c>
      <c r="ES7" s="6">
        <f t="shared" si="42"/>
        <v>0</v>
      </c>
      <c r="ET7" s="6">
        <f t="shared" si="42"/>
        <v>0</v>
      </c>
      <c r="EU7" s="6">
        <f t="shared" si="42"/>
        <v>0</v>
      </c>
      <c r="EV7" s="6">
        <f t="shared" si="42"/>
        <v>0</v>
      </c>
      <c r="EW7" s="6">
        <f t="shared" si="42"/>
        <v>0</v>
      </c>
      <c r="EX7" s="6">
        <f t="shared" si="43"/>
        <v>0</v>
      </c>
      <c r="EY7" s="6">
        <f t="shared" si="44"/>
        <v>0</v>
      </c>
      <c r="EZ7" s="6">
        <f t="shared" si="45"/>
        <v>0</v>
      </c>
      <c r="FA7" s="8">
        <f t="shared" si="46"/>
        <v>0</v>
      </c>
      <c r="FC7" s="47">
        <f t="shared" si="0"/>
        <v>0</v>
      </c>
      <c r="FD7" s="6">
        <f t="shared" ref="FD7:FD13" si="61">IF($G7=$FC$1,DW7,0)</f>
        <v>0</v>
      </c>
      <c r="FE7" s="6">
        <f t="shared" ref="FE7:FE13" si="62">IF($G7=$FC$1,DX7,0)</f>
        <v>0</v>
      </c>
      <c r="FF7" s="6">
        <f t="shared" ref="FF7:FF13" si="63">IF($G7=$FC$1,DY7,0)</f>
        <v>0</v>
      </c>
      <c r="FG7" s="6">
        <f t="shared" ref="FG7:FG13" si="64">IF($G7=$FC$1,DZ7,0)</f>
        <v>0</v>
      </c>
      <c r="FH7" s="6">
        <f t="shared" ref="FH7:FH13" si="65">IF($G7=$FC$1,EA7,0)</f>
        <v>0</v>
      </c>
      <c r="FI7" s="6">
        <f t="shared" ref="FI7:FI13" si="66">IF($G7=$FC$1,EB7,0)</f>
        <v>0</v>
      </c>
      <c r="FJ7" s="6">
        <f t="shared" ref="FJ7:FJ13" si="67">IF($G7=$FC$1,EC7,0)</f>
        <v>0</v>
      </c>
      <c r="FK7" s="6">
        <f t="shared" ref="FK7:FK13" si="68">IF($G7=$FC$1,ED7,0)</f>
        <v>0</v>
      </c>
      <c r="FL7" s="6">
        <f t="shared" ref="FL7:FL13" si="69">IF($G7=$FC$1,EE7,0)</f>
        <v>0</v>
      </c>
      <c r="FM7" s="6">
        <f t="shared" ref="FM7:FM13" si="70">IF($G7=$FC$1,EF7,0)</f>
        <v>0</v>
      </c>
      <c r="FN7" s="6">
        <f t="shared" ref="FN7:FN13" si="71">IF($G7=$FC$1,EG7,0)</f>
        <v>0</v>
      </c>
      <c r="FO7" s="6">
        <f t="shared" ref="FO7:FO13" si="72">IF($G7=$FC$1,EH7,0)</f>
        <v>0</v>
      </c>
      <c r="FP7" s="6">
        <f t="shared" ref="FP7:FP13" si="73">IF($G7=$FC$1,EI7,0)</f>
        <v>0</v>
      </c>
      <c r="FQ7" s="8">
        <f t="shared" ref="FQ7:FQ13" si="74">SUM(FD7:FP7)</f>
        <v>0</v>
      </c>
      <c r="FS7" s="47">
        <f t="shared" si="1"/>
        <v>0</v>
      </c>
      <c r="FT7" s="6">
        <f t="shared" ref="FT7:FT13" si="75">IF($G7=$FS$1,DW7,0)</f>
        <v>0</v>
      </c>
      <c r="FU7" s="6">
        <f t="shared" ref="FU7:FU13" si="76">IF($G7=$FS$1,DX7,0)</f>
        <v>0</v>
      </c>
      <c r="FV7" s="6">
        <f t="shared" ref="FV7:FV13" si="77">IF($G7=$FS$1,DY7,0)</f>
        <v>0</v>
      </c>
      <c r="FW7" s="6">
        <f t="shared" ref="FW7:FW13" si="78">IF($G7=$FS$1,DZ7,0)</f>
        <v>0</v>
      </c>
      <c r="FX7" s="6">
        <f t="shared" ref="FX7:FX13" si="79">IF($G7=$FS$1,EA7,0)</f>
        <v>0</v>
      </c>
      <c r="FY7" s="6">
        <f t="shared" ref="FY7:FY13" si="80">IF($G7=$FS$1,EB7,0)</f>
        <v>0</v>
      </c>
      <c r="FZ7" s="6">
        <f t="shared" ref="FZ7:FZ13" si="81">IF($G7=$FS$1,EC7,0)</f>
        <v>0</v>
      </c>
      <c r="GA7" s="6">
        <f t="shared" ref="GA7:GA13" si="82">IF($G7=$FS$1,ED7,0)</f>
        <v>0</v>
      </c>
      <c r="GB7" s="6">
        <f t="shared" ref="GB7:GB13" si="83">IF($G7=$FS$1,EE7,0)</f>
        <v>0</v>
      </c>
      <c r="GC7" s="6">
        <f t="shared" ref="GC7:GC13" si="84">IF($G7=$FS$1,EF7,0)</f>
        <v>0</v>
      </c>
      <c r="GD7" s="6">
        <f t="shared" ref="GD7:GD13" si="85">IF($G7=$FS$1,EG7,0)</f>
        <v>0</v>
      </c>
      <c r="GE7" s="6">
        <f t="shared" ref="GE7:GE13" si="86">IF($G7=$FS$1,EH7,0)</f>
        <v>0</v>
      </c>
      <c r="GF7" s="6">
        <f t="shared" ref="GF7:GF13" si="87">IF($G7=$FS$1,EI7,0)</f>
        <v>0</v>
      </c>
      <c r="GG7" s="8">
        <f t="shared" ref="GG7:GG13" si="88">SUM(FT7:GF7)</f>
        <v>0</v>
      </c>
      <c r="GI7" s="47">
        <f t="shared" si="2"/>
        <v>0</v>
      </c>
      <c r="GJ7" s="6">
        <f t="shared" ref="GJ7:GJ13" si="89">IF($G7=$GI$1,DW7,0)</f>
        <v>0</v>
      </c>
      <c r="GK7" s="6">
        <f t="shared" ref="GK7:GK13" si="90">IF($G7=$GI$1,DX7,0)</f>
        <v>0</v>
      </c>
      <c r="GL7" s="6">
        <f t="shared" ref="GL7:GL13" si="91">IF($G7=$GI$1,DY7,0)</f>
        <v>0</v>
      </c>
      <c r="GM7" s="6">
        <f t="shared" ref="GM7:GM13" si="92">IF($G7=$GI$1,DZ7,0)</f>
        <v>0</v>
      </c>
      <c r="GN7" s="6">
        <f t="shared" ref="GN7:GN13" si="93">IF($G7=$GI$1,EA7,0)</f>
        <v>0</v>
      </c>
      <c r="GO7" s="6">
        <f t="shared" ref="GO7:GO13" si="94">IF($G7=$GI$1,EB7,0)</f>
        <v>0</v>
      </c>
      <c r="GP7" s="6">
        <f t="shared" ref="GP7:GP13" si="95">IF($G7=$GI$1,EC7,0)</f>
        <v>0</v>
      </c>
      <c r="GQ7" s="6">
        <f t="shared" ref="GQ7:GQ13" si="96">IF($G7=$GI$1,ED7,0)</f>
        <v>0</v>
      </c>
      <c r="GR7" s="6">
        <f t="shared" ref="GR7:GR13" si="97">IF($G7=$GI$1,EE7,0)</f>
        <v>0</v>
      </c>
      <c r="GS7" s="6">
        <f t="shared" ref="GS7:GS13" si="98">IF($G7=$GI$1,EF7,0)</f>
        <v>0</v>
      </c>
      <c r="GT7" s="6">
        <f t="shared" ref="GT7:GT13" si="99">IF($G7=$GI$1,EG7,0)</f>
        <v>0</v>
      </c>
      <c r="GU7" s="6">
        <f t="shared" ref="GU7:GU13" si="100">IF($G7=$GI$1,EH7,0)</f>
        <v>0</v>
      </c>
      <c r="GV7" s="6">
        <f t="shared" ref="GV7:GV13" si="101">IF($G7=$GI$1,EI7,0)</f>
        <v>0</v>
      </c>
      <c r="GW7" s="8">
        <f t="shared" ref="GW7:GW13" si="102">SUM(GJ7:GV7)</f>
        <v>0</v>
      </c>
      <c r="GZ7" s="47">
        <f t="shared" si="3"/>
        <v>0</v>
      </c>
      <c r="HA7" s="6"/>
      <c r="HB7" s="6"/>
      <c r="HC7" s="6"/>
      <c r="HD7" s="6"/>
      <c r="HE7" s="6"/>
      <c r="HF7" s="6"/>
      <c r="HG7" s="6"/>
      <c r="HH7" s="6"/>
      <c r="HI7" s="6"/>
      <c r="HJ7" s="6"/>
      <c r="HK7" s="6"/>
      <c r="HL7" s="6"/>
      <c r="HM7" s="6"/>
      <c r="HN7" s="8">
        <f t="shared" ref="HN7:HN13" si="103">SUM(HA7:HM7)</f>
        <v>0</v>
      </c>
      <c r="HQ7" s="517">
        <f>IF(Registrering!$B$21="Prosjekter som foregår i UiOs lokaler",IF($B7="Teknisk/adm. bistand/Feltassistent",J7*Tabeller!J$11,J7*Tabeller!J$10)/Tabeller!$H$5,IF($B7="Teknisk/adm. bistand/Feltassistent",J7*Tabeller!J$13,J7*Tabeller!J$12)/Tabeller!$H$5)</f>
        <v>0</v>
      </c>
      <c r="HR7" s="517">
        <f>IF(Registrering!$B$21="Prosjekter som foregår i UiOs lokaler",IF($B7="Teknisk/adm. bistand/Feltassistent",K7*Tabeller!K$11,K7*Tabeller!K$10)/Tabeller!$H$5,IF($B7="Teknisk/adm. bistand/Feltassistent",K7*Tabeller!K$13,K7*Tabeller!K$12)/Tabeller!$H$5)</f>
        <v>0</v>
      </c>
      <c r="HS7" s="517">
        <f>IF(Registrering!$B$21="Prosjekter som foregår i UiOs lokaler",IF($B7="Teknisk/adm. bistand/Feltassistent",L7*Tabeller!L$11,L7*Tabeller!L$10)/Tabeller!$H$5,IF($B7="Teknisk/adm. bistand/Feltassistent",L7*Tabeller!L$13,L7*Tabeller!L$12)/Tabeller!$H$5)</f>
        <v>0</v>
      </c>
      <c r="HT7" s="517">
        <f>IF(Registrering!$B$21="Prosjekter som foregår i UiOs lokaler",IF($B7="Teknisk/adm. bistand/Feltassistent",M7*Tabeller!M$11,M7*Tabeller!M$10)/Tabeller!$H$5,IF($B7="Teknisk/adm. bistand/Feltassistent",M7*Tabeller!M$13,M7*Tabeller!M$12)/Tabeller!$H$5)</f>
        <v>0</v>
      </c>
      <c r="HU7" s="517">
        <f>IF(Registrering!$B$21="Prosjekter som foregår i UiOs lokaler",IF($B7="Teknisk/adm. bistand/Feltassistent",N7*Tabeller!N$11,N7*Tabeller!N$10)/Tabeller!$H$5,IF($B7="Teknisk/adm. bistand/Feltassistent",N7*Tabeller!N$13,N7*Tabeller!N$12)/Tabeller!$H$5)</f>
        <v>0</v>
      </c>
      <c r="HV7" s="517">
        <f>IF(Registrering!$B$21="Prosjekter som foregår i UiOs lokaler",IF($B7="Teknisk/adm. bistand/Feltassistent",O7*Tabeller!O$11,O7*Tabeller!O$10)/Tabeller!$H$5,IF($B7="Teknisk/adm. bistand/Feltassistent",O7*Tabeller!O$13,O7*Tabeller!O$12)/Tabeller!$H$5)</f>
        <v>0</v>
      </c>
      <c r="HW7" s="517">
        <f>IF(Registrering!$B$21="Prosjekter som foregår i UiOs lokaler",IF($B7="Teknisk/adm. bistand/Feltassistent",P7*Tabeller!P$11,P7*Tabeller!P$10)/Tabeller!$H$5,IF($B7="Teknisk/adm. bistand/Feltassistent",P7*Tabeller!P$13,P7*Tabeller!P$12)/Tabeller!$H$5)</f>
        <v>0</v>
      </c>
      <c r="HX7" s="517">
        <f>IF(Registrering!$B$21="Prosjekter som foregår i UiOs lokaler",IF($B7="Teknisk/adm. bistand/Feltassistent",Q7*Tabeller!Q$11,Q7*Tabeller!Q$10)/Tabeller!$H$5,IF($B7="Teknisk/adm. bistand/Feltassistent",Q7*Tabeller!Q$13,Q7*Tabeller!Q$12)/Tabeller!$H$5)</f>
        <v>0</v>
      </c>
      <c r="HY7" s="517">
        <f>IF(Registrering!$B$21="Prosjekter som foregår i UiOs lokaler",IF($B7="Teknisk/adm. bistand/Feltassistent",R7*Tabeller!R$11,R7*Tabeller!R$10)/Tabeller!$H$5,IF($B7="Teknisk/adm. bistand/Feltassistent",R7*Tabeller!R$13,R7*Tabeller!R$12)/Tabeller!$H$5)</f>
        <v>0</v>
      </c>
      <c r="HZ7" s="517">
        <f>IF(Registrering!$B$21="Prosjekter som foregår i UiOs lokaler",IF($B7="Teknisk/adm. bistand/Feltassistent",S7*Tabeller!S$11,S7*Tabeller!S$10)/Tabeller!$H$5,IF($B7="Teknisk/adm. bistand/Feltassistent",S7*Tabeller!S$13,S7*Tabeller!S$12)/Tabeller!$H$5)</f>
        <v>0</v>
      </c>
      <c r="IA7" s="517">
        <f>IF(Registrering!$B$21="Prosjekter som foregår i UiOs lokaler",IF($B7="Teknisk/adm. bistand/Feltassistent",T7*Tabeller!T$11,T7*Tabeller!T$10)/Tabeller!$H$5,IF($B7="Teknisk/adm. bistand/Feltassistent",T7*Tabeller!T$13,T7*Tabeller!T$12)/Tabeller!$H$5)</f>
        <v>0</v>
      </c>
      <c r="IB7" s="517">
        <f>IF(Registrering!$B$21="Prosjekter som foregår i UiOs lokaler",IF($B7="Teknisk/adm. bistand/Feltassistent",U7*Tabeller!U$11,U7*Tabeller!U$10)/Tabeller!$H$5,IF($B7="Teknisk/adm. bistand/Feltassistent",U7*Tabeller!U$13,U7*Tabeller!U$12)/Tabeller!$H$5)</f>
        <v>0</v>
      </c>
      <c r="IC7" s="517">
        <f>IF(Registrering!$B$21="Prosjekter som foregår i UiOs lokaler",IF($B7="Teknisk/adm. bistand/Feltassistent",V7*Tabeller!V$11,V7*Tabeller!V$10)/Tabeller!$H$5,IF($B7="Teknisk/adm. bistand/Feltassistent",V7*Tabeller!V$13,V7*Tabeller!V$12)/Tabeller!$H$5)</f>
        <v>0</v>
      </c>
    </row>
    <row r="8" spans="1:237" ht="15" x14ac:dyDescent="0.25">
      <c r="B8" s="231"/>
      <c r="C8" s="420">
        <f t="shared" si="54"/>
        <v>0</v>
      </c>
      <c r="D8" s="420">
        <f>IFERROR(IF(B8="Teknisk/adm. bistand/Feltassistent",F8*Tabeller!I$8,Budsjett!F8*Tabeller!H$8),0)</f>
        <v>0</v>
      </c>
      <c r="E8" s="420">
        <f t="shared" ref="E8:E13" si="104">SUM(C8:D8)</f>
        <v>0</v>
      </c>
      <c r="F8" s="58">
        <f>SUM(J8:V8)/Tabeller!H$5</f>
        <v>0</v>
      </c>
      <c r="G8" s="562"/>
      <c r="H8" s="563"/>
      <c r="I8" s="562"/>
      <c r="J8" s="564"/>
      <c r="K8" s="564"/>
      <c r="L8" s="564"/>
      <c r="M8" s="564"/>
      <c r="N8" s="564"/>
      <c r="O8" s="564"/>
      <c r="P8" s="564"/>
      <c r="Q8" s="564"/>
      <c r="R8" s="564"/>
      <c r="S8" s="564"/>
      <c r="T8" s="564"/>
      <c r="U8" s="564"/>
      <c r="V8" s="564"/>
      <c r="AR8" s="6">
        <f t="shared" si="58"/>
        <v>0</v>
      </c>
      <c r="AS8" s="6">
        <f>AR8*Tabeller!$I$35</f>
        <v>0</v>
      </c>
      <c r="AT8" s="6">
        <f t="shared" si="59"/>
        <v>0</v>
      </c>
      <c r="AU8" s="87">
        <f>AT8*Tabeller!$H$26</f>
        <v>0</v>
      </c>
      <c r="AV8" s="6">
        <f>SUM(AT8:AU8,AW8)*Tabeller!$H$28</f>
        <v>0</v>
      </c>
      <c r="AW8" s="6">
        <f>AS8*Tabeller!$H$27</f>
        <v>0</v>
      </c>
      <c r="AX8" s="6">
        <f t="shared" si="60"/>
        <v>0</v>
      </c>
      <c r="AY8" s="6">
        <f>AX8+(IF(B8="Teknisk adm bistand",Registrering!$E$43,Registrering!$B$43))</f>
        <v>501000</v>
      </c>
      <c r="AZ8" s="6">
        <f>AY8/Tabeller!$H$5</f>
        <v>307.73955773955777</v>
      </c>
      <c r="BC8" s="6">
        <f>((J8*Budsjett!$AZ8)*(Tabeller!I$35))</f>
        <v>0</v>
      </c>
      <c r="BD8" s="6">
        <f>((K8*Budsjett!$AZ8)*(Tabeller!J$35))</f>
        <v>0</v>
      </c>
      <c r="BE8" s="6">
        <f>((L8*Budsjett!$AZ8)*(Tabeller!K$35))</f>
        <v>0</v>
      </c>
      <c r="BF8" s="6">
        <f>((M8*Budsjett!$AZ8)*(Tabeller!L$35))</f>
        <v>0</v>
      </c>
      <c r="BG8" s="6">
        <f>((N8*Budsjett!$AZ8)*(Tabeller!M$35))</f>
        <v>0</v>
      </c>
      <c r="BH8" s="6">
        <f>((O8*Budsjett!$AZ8)*(Tabeller!N$35))</f>
        <v>0</v>
      </c>
      <c r="BI8" s="6">
        <f>((P8*Budsjett!$AZ8)*(Tabeller!O$35))</f>
        <v>0</v>
      </c>
      <c r="BJ8" s="6">
        <f>((Q8*Budsjett!$AZ8)*(Tabeller!P$35))</f>
        <v>0</v>
      </c>
      <c r="BK8" s="6">
        <f>((R8*Budsjett!$AZ8)*(Tabeller!Q$35))</f>
        <v>0</v>
      </c>
      <c r="BL8" s="6">
        <f>((S8*Budsjett!$AZ8)*(Tabeller!R$35))</f>
        <v>0</v>
      </c>
      <c r="BM8" s="6">
        <f>((T8*Budsjett!$AZ8)*(Tabeller!S$35))</f>
        <v>0</v>
      </c>
      <c r="BN8" s="6">
        <f>((U8*Budsjett!$AZ8)*(Tabeller!T$35))</f>
        <v>0</v>
      </c>
      <c r="BO8" s="6">
        <f>((V8*Budsjett!$AZ8)*(Tabeller!U$35))</f>
        <v>0</v>
      </c>
      <c r="BQ8" s="6">
        <f>IFERROR(IF($B8="Teknisk/adm. bistand/Feltassistent",CE8*Tabeller!J$11,Budsjett!CE8*Tabeller!J$10),0)</f>
        <v>0</v>
      </c>
      <c r="BR8" s="6">
        <f>IFERROR(IF($B8="Teknisk/adm. bistand/Feltassistent",CF8*Tabeller!K$11,Budsjett!CF8*Tabeller!K$10),0)</f>
        <v>0</v>
      </c>
      <c r="BS8" s="6">
        <f>IFERROR(IF($B8="Teknisk/adm. bistand/Feltassistent",CG8*Tabeller!L$11,Budsjett!CG8*Tabeller!L$10),0)</f>
        <v>0</v>
      </c>
      <c r="BT8" s="6">
        <f>IFERROR(IF($B8="Teknisk/adm. bistand/Feltassistent",CH8*Tabeller!M$11,Budsjett!CH8*Tabeller!M$10),0)</f>
        <v>0</v>
      </c>
      <c r="BU8" s="6">
        <f>IFERROR(IF($B8="Teknisk/adm. bistand/Feltassistent",CI8*Tabeller!N$11,Budsjett!CI8*Tabeller!N$10),0)</f>
        <v>0</v>
      </c>
      <c r="BV8" s="6">
        <f>IFERROR(IF($B8="Teknisk/adm. bistand/Feltassistent",CJ8*Tabeller!O$11,Budsjett!CJ8*Tabeller!O$10),0)</f>
        <v>0</v>
      </c>
      <c r="BW8" s="6">
        <f>IFERROR(IF($B8="Teknisk/adm. bistand/Feltassistent",CK8*Tabeller!P$11,Budsjett!CK8*Tabeller!P$10),0)</f>
        <v>0</v>
      </c>
      <c r="BX8" s="6">
        <f>IFERROR(IF($B8="Teknisk/adm. bistand/Feltassistent",CL8*Tabeller!Q$11,Budsjett!CL8*Tabeller!Q$10),0)</f>
        <v>0</v>
      </c>
      <c r="BY8" s="6">
        <f>IFERROR(IF($B8="Teknisk/adm. bistand/Feltassistent",CM8*Tabeller!R$11,Budsjett!CM8*Tabeller!R$10),0)</f>
        <v>0</v>
      </c>
      <c r="BZ8" s="6">
        <f>IFERROR(IF($B8="Teknisk/adm. bistand/Feltassistent",CN8*Tabeller!S$11,Budsjett!CN8*Tabeller!S$10),0)</f>
        <v>0</v>
      </c>
      <c r="CA8" s="6">
        <f>IFERROR(IF($B8="Teknisk/adm. bistand/Feltassistent",CO8*Tabeller!T$11,Budsjett!CO8*Tabeller!T$10),0)</f>
        <v>0</v>
      </c>
      <c r="CB8" s="6">
        <f>IFERROR(IF($B8="Teknisk/adm. bistand/Feltassistent",CP8*Tabeller!U$11,Budsjett!CP8*Tabeller!U$10),0)</f>
        <v>0</v>
      </c>
      <c r="CC8" s="6">
        <f>IFERROR(IF($B8="Teknisk/adm. bistand/Feltassistent",CQ8*Tabeller!V$11,Budsjett!CQ8*Tabeller!V$10),0)</f>
        <v>0</v>
      </c>
      <c r="CE8" s="634">
        <f>J8/Tabeller!$H$5</f>
        <v>0</v>
      </c>
      <c r="CF8" s="634">
        <f>K8/Tabeller!$H$5</f>
        <v>0</v>
      </c>
      <c r="CG8" s="634">
        <f>L8/Tabeller!$H$5</f>
        <v>0</v>
      </c>
      <c r="CH8" s="634">
        <f>M8/Tabeller!$H$5</f>
        <v>0</v>
      </c>
      <c r="CI8" s="634">
        <f>N8/Tabeller!$H$5</f>
        <v>0</v>
      </c>
      <c r="CJ8" s="634">
        <f>O8/Tabeller!$H$5</f>
        <v>0</v>
      </c>
      <c r="CK8" s="634">
        <f>P8/Tabeller!$H$5</f>
        <v>0</v>
      </c>
      <c r="CL8" s="634">
        <f>Q8/Tabeller!$H$5</f>
        <v>0</v>
      </c>
      <c r="CM8" s="634">
        <f>R8/Tabeller!$H$5</f>
        <v>0</v>
      </c>
      <c r="CN8" s="634">
        <f>S8/Tabeller!$H$5</f>
        <v>0</v>
      </c>
      <c r="CO8" s="634">
        <f>T8/Tabeller!$H$5</f>
        <v>0</v>
      </c>
      <c r="CP8" s="634">
        <f>U8/Tabeller!$H$5</f>
        <v>0</v>
      </c>
      <c r="CQ8" s="634">
        <f>V8/Tabeller!$H$5</f>
        <v>0</v>
      </c>
      <c r="CS8" s="6">
        <f>IFERROR(IF($E$61=$L$61,BC8*#REF!,BC8*Budsjett!#REF!),0)</f>
        <v>0</v>
      </c>
      <c r="CT8" s="6">
        <f>IFERROR(IF($E$61=$L$61,BD8*#REF!,BD8*Budsjett!#REF!),0)</f>
        <v>0</v>
      </c>
      <c r="CU8" s="6">
        <f>IFERROR(IF($E$61=$L$61,BE8*#REF!,BE8*Budsjett!#REF!),0)</f>
        <v>0</v>
      </c>
      <c r="CV8" s="6">
        <f>IFERROR(IF($E$61=$L$61,BF8*#REF!,BF8*Budsjett!#REF!),0)</f>
        <v>0</v>
      </c>
      <c r="CW8" s="6">
        <f>IFERROR(IF($E$61=$L$61,BG8*#REF!,BG8*Budsjett!#REF!),0)</f>
        <v>0</v>
      </c>
      <c r="CX8" s="6">
        <f>IFERROR(IF($E$61=$L$61,BH8*#REF!,BH8*Budsjett!#REF!),0)</f>
        <v>0</v>
      </c>
      <c r="CY8" s="6">
        <f>IFERROR(IF($E$61=$L$61,BI8*#REF!,BI8*Budsjett!#REF!),0)</f>
        <v>0</v>
      </c>
      <c r="CZ8" s="6">
        <f>IFERROR(IF($E$61=$L$61,BJ8*#REF!,BJ8*Budsjett!#REF!),0)</f>
        <v>0</v>
      </c>
      <c r="DA8" s="6">
        <f>IFERROR(IF($E$61=$L$61,BK8*#REF!,BK8*Budsjett!#REF!),0)</f>
        <v>0</v>
      </c>
      <c r="DB8" s="6">
        <f>IFERROR(IF($E$61=$L$61,BL8*#REF!,BL8*Budsjett!#REF!),0)</f>
        <v>0</v>
      </c>
      <c r="DC8" s="6">
        <f>IFERROR(IF($E$61=$L$61,BM8*#REF!,BM8*Budsjett!#REF!),0)</f>
        <v>0</v>
      </c>
      <c r="DD8" s="6">
        <f>IFERROR(IF($E$61=$L$61,BN8*#REF!,BN8*Budsjett!#REF!),0)</f>
        <v>0</v>
      </c>
      <c r="DE8" s="6">
        <f>IFERROR(IF($E$61=$L$61,BO8*#REF!,BO8*Budsjett!#REF!),0)</f>
        <v>0</v>
      </c>
      <c r="DH8" s="6">
        <f t="shared" si="34"/>
        <v>0</v>
      </c>
      <c r="DI8" s="6">
        <f t="shared" si="34"/>
        <v>0</v>
      </c>
      <c r="DJ8" s="6">
        <f t="shared" si="34"/>
        <v>0</v>
      </c>
      <c r="DK8" s="6">
        <f t="shared" si="34"/>
        <v>0</v>
      </c>
      <c r="DL8" s="6">
        <f t="shared" si="34"/>
        <v>0</v>
      </c>
      <c r="DM8" s="6">
        <f t="shared" si="34"/>
        <v>0</v>
      </c>
      <c r="DN8" s="6">
        <f t="shared" si="34"/>
        <v>0</v>
      </c>
      <c r="DO8" s="6">
        <f t="shared" si="34"/>
        <v>0</v>
      </c>
      <c r="DP8" s="6">
        <f t="shared" si="34"/>
        <v>0</v>
      </c>
      <c r="DQ8" s="6">
        <f t="shared" si="35"/>
        <v>0</v>
      </c>
      <c r="DR8" s="6">
        <f t="shared" si="36"/>
        <v>0</v>
      </c>
      <c r="DS8" s="6">
        <f t="shared" si="37"/>
        <v>0</v>
      </c>
      <c r="DT8" s="6">
        <f t="shared" si="38"/>
        <v>0</v>
      </c>
      <c r="DV8" s="47">
        <f t="shared" si="39"/>
        <v>0</v>
      </c>
      <c r="DW8" s="6">
        <f>-((IF($DV8="Teknisk/adm. bistand/Feltassistent",IF(Budsjett!BC8*(1+Tabeller!$I$61)&gt;Tabeller!I$55,Tabeller!I$55,Budsjett!BC8*(1+Tabeller!$I$61)),0)+(IF($DV8="Forsker - professor",Tabeller!I$55*J8,0)+IF($DV8="Prosjektleder/adm.leder",Tabeller!I$54*J8,0)+IF($DV8="Forsker - 1.aman.",Tabeller!I$56*J8,0)+IF($DV8="Gjesteforsker",Tabeller!I$57*J8,0)+IF($DV8="Postdoktor / forsker",Tabeller!I$58*J8,0)+IF($DV8="Stipendiat",Tabeller!I$59*J8,0)+IF($DV8="Forsker (rundsum)",Tabeller!#REF!*J8,0)+IF($DV8="Vit.ass",Tabeller!I$60*J8,0))/1))</f>
        <v>0</v>
      </c>
      <c r="DX8" s="6">
        <f>-((IF($DV8="Teknisk/adm. bistand/Feltassistent",IF(Budsjett!BD8*(1+Tabeller!$I$61)&gt;Tabeller!J$55,Tabeller!J$55,Budsjett!BD8*(1+Tabeller!$I$61)),0)+(IF($DV8="Forsker - professor",Tabeller!J$55*K8,0)+IF($DV8="Prosjektleder/adm.leder",Tabeller!J$54*K8,0)+IF($DV8="Forsker - 1.aman.",Tabeller!J$56*K8,0)+IF($DV8="Gjesteforsker",Tabeller!J$57*K8,0)+IF($DV8="Postdoktor / forsker",Tabeller!J$58*K8,0)+IF($DV8="Stipendiat",Tabeller!J$59*K8,0)+IF($DV8="Forsker (rundsum)",Tabeller!#REF!*K8,0)+IF($DV8="Vit.ass",Tabeller!J$60*K8,0))/1))</f>
        <v>0</v>
      </c>
      <c r="DY8" s="6">
        <f>-((IF($DV8="Teknisk/adm. bistand/Feltassistent",IF(Budsjett!BE8*(1+Tabeller!$I$61)&gt;Tabeller!K$55,Tabeller!K$55,Budsjett!BE8*(1+Tabeller!$I$61)),0)+(IF($DV8="Forsker - professor",Tabeller!K$55*L8,0)+IF($DV8="Prosjektleder/adm.leder",Tabeller!K$54*L8,0)+IF($DV8="Forsker - 1.aman.",Tabeller!K$56*L8,0)+IF($DV8="Gjesteforsker",Tabeller!K$57*L8,0)+IF($DV8="Postdoktor / forsker",Tabeller!K$58*L8,0)+IF($DV8="Stipendiat",Tabeller!K$59*L8,0)+IF($DV8="Forsker (rundsum)",Tabeller!#REF!*L8,0)+IF($DV8="Vit.ass",Tabeller!K$60*L8,0))/1))</f>
        <v>0</v>
      </c>
      <c r="DZ8" s="6">
        <f>-((IF($DV8="Teknisk/adm. bistand/Feltassistent",IF(Budsjett!BF8*(1+Tabeller!$I$61)&gt;Tabeller!L$55,Tabeller!L$55,Budsjett!BF8*(1+Tabeller!$I$61)),0)+(IF($DV8="Forsker - professor",Tabeller!L$55*M8,0)+IF($DV8="Prosjektleder/adm.leder",Tabeller!L$54*M8,0)+IF($DV8="Forsker - 1.aman.",Tabeller!L$56*M8,0)+IF($DV8="Gjesteforsker",Tabeller!L$57*M8,0)+IF($DV8="Postdoktor / forsker",Tabeller!L$58*M8,0)+IF($DV8="Stipendiat",Tabeller!L$59*M8,0)+IF($DV8="Forsker (rundsum)",Tabeller!#REF!*M8,0)+IF($DV8="Vit.ass",Tabeller!L$60*M8,0))/1))</f>
        <v>0</v>
      </c>
      <c r="EA8" s="6">
        <f>-((IF($DV8="Teknisk/adm. bistand/Feltassistent",IF(Budsjett!BG8*(1+Tabeller!$I$61)&gt;Tabeller!M$55,Tabeller!M$55,Budsjett!BG8*(1+Tabeller!$I$61)),0)+(IF($DV8="Forsker - professor",Tabeller!M$55*N8,0)+IF($DV8="Prosjektleder/adm.leder",Tabeller!M$54*N8,0)+IF($DV8="Forsker - 1.aman.",Tabeller!M$56*N8,0)+IF($DV8="Gjesteforsker",Tabeller!M$57*N8,0)+IF($DV8="Postdoktor / forsker",Tabeller!M$58*N8,0)+IF($DV8="Stipendiat",Tabeller!M$59*N8,0)+IF($DV8="Forsker (rundsum)",Tabeller!#REF!*N8,0)+IF($DV8="Vit.ass",Tabeller!M$60*N8,0))/1))</f>
        <v>0</v>
      </c>
      <c r="EB8" s="6">
        <f>-((IF($DV8="Teknisk/adm. bistand/Feltassistent",IF(Budsjett!BH8*(1+Tabeller!$I$61)&gt;Tabeller!N$55,Tabeller!N$55,Budsjett!BH8*(1+Tabeller!$I$61)),0)+(IF($DV8="Forsker - professor",Tabeller!N$55*O8,0)+IF($DV8="Prosjektleder/adm.leder",Tabeller!N$54*O8,0)+IF($DV8="Forsker - 1.aman.",Tabeller!N$56*O8,0)+IF($DV8="Gjesteforsker",Tabeller!N$57*O8,0)+IF($DV8="Postdoktor / forsker",Tabeller!N$58*O8,0)+IF($DV8="Stipendiat",Tabeller!N$59*O8,0)+IF($DV8="Forsker (rundsum)",Tabeller!#REF!*O8,0)+IF($DV8="Vit.ass",Tabeller!N$60*O8,0))/1))</f>
        <v>0</v>
      </c>
      <c r="EC8" s="6">
        <f>-((IF($DV8="Teknisk/adm. bistand/Feltassistent",IF(Budsjett!BI8*(1+Tabeller!$I$61)&gt;Tabeller!O$55,Tabeller!O$55,Budsjett!BI8*(1+Tabeller!$I$61)),0)+(IF($DV8="Forsker - professor",Tabeller!O$55*P8,0)+IF($DV8="Prosjektleder/adm.leder",Tabeller!O$54*P8,0)+IF($DV8="Forsker - 1.aman.",Tabeller!O$56*P8,0)+IF($DV8="Gjesteforsker",Tabeller!O$57*P8,0)+IF($DV8="Postdoktor / forsker",Tabeller!O$58*P8,0)+IF($DV8="Stipendiat",Tabeller!O$59*P8,0)+IF($DV8="Forsker (rundsum)",Tabeller!#REF!*P8,0)+IF($DV8="Vit.ass",Tabeller!O$60*P8,0))/1))</f>
        <v>0</v>
      </c>
      <c r="ED8" s="6">
        <f>-((IF($DV8="Teknisk/adm. bistand/Feltassistent",IF(Budsjett!BJ8*(1+Tabeller!$I$61)&gt;Tabeller!P$55,Tabeller!P$55,Budsjett!BJ8*(1+Tabeller!$I$61)),0)+(IF($DV8="Forsker - professor",Tabeller!P$55*Q8,0)+IF($DV8="Prosjektleder/adm.leder",Tabeller!P$54*Q8,0)+IF($DV8="Forsker - 1.aman.",Tabeller!P$56*Q8,0)+IF($DV8="Gjesteforsker",Tabeller!P$57*Q8,0)+IF($DV8="Postdoktor / forsker",Tabeller!P$58*Q8,0)+IF($DV8="Stipendiat",Tabeller!P$59*Q8,0)+IF($DV8="Forsker (rundsum)",Tabeller!#REF!*Q8,0)+IF($DV8="Vit.ass",Tabeller!P$60*Q8,0))/1))</f>
        <v>0</v>
      </c>
      <c r="EE8" s="6">
        <f>-((IF($DV8="Teknisk/adm. bistand/Feltassistent",IF(Budsjett!BK8*(1+Tabeller!$I$61)&gt;Tabeller!Q$55,Tabeller!Q$55,Budsjett!BK8*(1+Tabeller!$I$61)),0)+(IF($DV8="Forsker - professor",Tabeller!Q$55*R8,0)+IF($DV8="Prosjektleder/adm.leder",Tabeller!Q$54*R8,0)+IF($DV8="Forsker - 1.aman.",Tabeller!Q$56*R8,0)+IF($DV8="Gjesteforsker",Tabeller!Q$57*R8,0)+IF($DV8="Postdoktor / forsker",Tabeller!Q$58*R8,0)+IF($DV8="Stipendiat",Tabeller!Q$59*R8,0)+IF($DV8="Forsker (rundsum)",Tabeller!#REF!*R8,0)+IF($DV8="Vit.ass",Tabeller!Q$60*R8,0))/1))</f>
        <v>0</v>
      </c>
      <c r="EF8" s="6">
        <f>-((IF($DV8="Teknisk/adm. bistand/Feltassistent",IF(Budsjett!BL8*(1+Tabeller!$I$61)&gt;Tabeller!R$55,Tabeller!R$55,Budsjett!BL8*(1+Tabeller!$I$61)),0)+(IF($DV8="Forsker - professor",Tabeller!R$55*S8,0)+IF($DV8="Prosjektleder/adm.leder",Tabeller!R$54*S8,0)+IF($DV8="Forsker - 1.aman.",Tabeller!R$56*S8,0)+IF($DV8="Gjesteforsker",Tabeller!R$57*S8,0)+IF($DV8="Postdoktor / forsker",Tabeller!R$58*S8,0)+IF($DV8="Stipendiat",Tabeller!R$59*S8,0)+IF($DV8="Forsker (rundsum)",Tabeller!#REF!*S8,0)+IF($DV8="Vit.ass",Tabeller!R$60*S8,0))/1))</f>
        <v>0</v>
      </c>
      <c r="EG8" s="6">
        <f>-((IF($DV8="Teknisk/adm. bistand/Feltassistent",IF(Budsjett!BM8*(1+Tabeller!$I$61)&gt;Tabeller!S$55,Tabeller!S$55,Budsjett!BM8*(1+Tabeller!$I$61)),0)+(IF($DV8="Forsker - professor",Tabeller!S$55*T8,0)+IF($DV8="Prosjektleder/adm.leder",Tabeller!S$54*T8,0)+IF($DV8="Forsker - 1.aman.",Tabeller!S$56*T8,0)+IF($DV8="Gjesteforsker",Tabeller!S$57*T8,0)+IF($DV8="Postdoktor / forsker",Tabeller!S$58*T8,0)+IF($DV8="Stipendiat",Tabeller!S$59*T8,0)+IF($DV8="Forsker (rundsum)",Tabeller!#REF!*T8,0)+IF($DV8="Vit.ass",Tabeller!S$60*T8,0))/1))</f>
        <v>0</v>
      </c>
      <c r="EH8" s="6">
        <f>-((IF($DV8="Teknisk/adm. bistand/Feltassistent",IF(Budsjett!BN8*(1+Tabeller!$I$61)&gt;Tabeller!T$55,Tabeller!T$55,Budsjett!BN8*(1+Tabeller!$I$61)),0)+(IF($DV8="Forsker - professor",Tabeller!T$55*U8,0)+IF($DV8="Prosjektleder/adm.leder",Tabeller!T$54*U8,0)+IF($DV8="Forsker - 1.aman.",Tabeller!T$56*U8,0)+IF($DV8="Gjesteforsker",Tabeller!T$57*U8,0)+IF($DV8="Postdoktor / forsker",Tabeller!T$58*U8,0)+IF($DV8="Stipendiat",Tabeller!T$59*U8,0)+IF($DV8="Forsker (rundsum)",Tabeller!#REF!*U8,0)+IF($DV8="Vit.ass",Tabeller!T$60*U8,0))/1))</f>
        <v>0</v>
      </c>
      <c r="EI8" s="6">
        <f>-((IF($DV8="Teknisk/adm. bistand/Feltassistent",IF(Budsjett!BO8*(1+Tabeller!$I$61)&gt;Tabeller!U$55,Tabeller!U$55,Budsjett!BO8*(1+Tabeller!$I$61)),0)+(IF($DV8="Forsker - professor",Tabeller!U$55*V8,0)+IF($DV8="Prosjektleder/adm.leder",Tabeller!U$54*V8,0)+IF($DV8="Forsker - 1.aman.",Tabeller!U$56*V8,0)+IF($DV8="Gjesteforsker",Tabeller!U$57*V8,0)+IF($DV8="Postdoktor / forsker",Tabeller!U$58*V8,0)+IF($DV8="Stipendiat",Tabeller!U$59*V8,0)+IF($DV8="Forsker (rundsum)",Tabeller!#REF!*V8,0)+IF($DV8="Vit.ass",Tabeller!U$60*V8,0))/1))</f>
        <v>0</v>
      </c>
      <c r="EJ8" s="8">
        <f t="shared" si="40"/>
        <v>0</v>
      </c>
      <c r="EM8" s="47">
        <f t="shared" si="41"/>
        <v>0</v>
      </c>
      <c r="EN8" s="6">
        <f t="shared" si="42"/>
        <v>0</v>
      </c>
      <c r="EO8" s="6">
        <f t="shared" si="42"/>
        <v>0</v>
      </c>
      <c r="EP8" s="6">
        <f t="shared" si="42"/>
        <v>0</v>
      </c>
      <c r="EQ8" s="6">
        <f t="shared" si="42"/>
        <v>0</v>
      </c>
      <c r="ER8" s="6">
        <f t="shared" si="42"/>
        <v>0</v>
      </c>
      <c r="ES8" s="6">
        <f t="shared" si="42"/>
        <v>0</v>
      </c>
      <c r="ET8" s="6">
        <f t="shared" si="42"/>
        <v>0</v>
      </c>
      <c r="EU8" s="6">
        <f t="shared" si="42"/>
        <v>0</v>
      </c>
      <c r="EV8" s="6">
        <f t="shared" si="42"/>
        <v>0</v>
      </c>
      <c r="EW8" s="6">
        <f t="shared" si="42"/>
        <v>0</v>
      </c>
      <c r="EX8" s="6">
        <f t="shared" si="43"/>
        <v>0</v>
      </c>
      <c r="EY8" s="6">
        <f t="shared" si="44"/>
        <v>0</v>
      </c>
      <c r="EZ8" s="6">
        <f t="shared" si="45"/>
        <v>0</v>
      </c>
      <c r="FA8" s="8">
        <f t="shared" si="46"/>
        <v>0</v>
      </c>
      <c r="FC8" s="47">
        <f t="shared" si="0"/>
        <v>0</v>
      </c>
      <c r="FD8" s="6">
        <f t="shared" si="61"/>
        <v>0</v>
      </c>
      <c r="FE8" s="6">
        <f t="shared" si="62"/>
        <v>0</v>
      </c>
      <c r="FF8" s="6">
        <f t="shared" si="63"/>
        <v>0</v>
      </c>
      <c r="FG8" s="6">
        <f t="shared" si="64"/>
        <v>0</v>
      </c>
      <c r="FH8" s="6">
        <f t="shared" si="65"/>
        <v>0</v>
      </c>
      <c r="FI8" s="6">
        <f t="shared" si="66"/>
        <v>0</v>
      </c>
      <c r="FJ8" s="6">
        <f t="shared" si="67"/>
        <v>0</v>
      </c>
      <c r="FK8" s="6">
        <f t="shared" si="68"/>
        <v>0</v>
      </c>
      <c r="FL8" s="6">
        <f t="shared" si="69"/>
        <v>0</v>
      </c>
      <c r="FM8" s="6">
        <f t="shared" si="70"/>
        <v>0</v>
      </c>
      <c r="FN8" s="6">
        <f t="shared" si="71"/>
        <v>0</v>
      </c>
      <c r="FO8" s="6">
        <f t="shared" si="72"/>
        <v>0</v>
      </c>
      <c r="FP8" s="6">
        <f t="shared" si="73"/>
        <v>0</v>
      </c>
      <c r="FQ8" s="8">
        <f t="shared" si="74"/>
        <v>0</v>
      </c>
      <c r="FS8" s="47">
        <f t="shared" si="1"/>
        <v>0</v>
      </c>
      <c r="FT8" s="6">
        <f t="shared" si="75"/>
        <v>0</v>
      </c>
      <c r="FU8" s="6">
        <f t="shared" si="76"/>
        <v>0</v>
      </c>
      <c r="FV8" s="6">
        <f t="shared" si="77"/>
        <v>0</v>
      </c>
      <c r="FW8" s="6">
        <f t="shared" si="78"/>
        <v>0</v>
      </c>
      <c r="FX8" s="6">
        <f t="shared" si="79"/>
        <v>0</v>
      </c>
      <c r="FY8" s="6">
        <f t="shared" si="80"/>
        <v>0</v>
      </c>
      <c r="FZ8" s="6">
        <f t="shared" si="81"/>
        <v>0</v>
      </c>
      <c r="GA8" s="6">
        <f t="shared" si="82"/>
        <v>0</v>
      </c>
      <c r="GB8" s="6">
        <f t="shared" si="83"/>
        <v>0</v>
      </c>
      <c r="GC8" s="6">
        <f t="shared" si="84"/>
        <v>0</v>
      </c>
      <c r="GD8" s="6">
        <f t="shared" si="85"/>
        <v>0</v>
      </c>
      <c r="GE8" s="6">
        <f t="shared" si="86"/>
        <v>0</v>
      </c>
      <c r="GF8" s="6">
        <f t="shared" si="87"/>
        <v>0</v>
      </c>
      <c r="GG8" s="8">
        <f t="shared" si="88"/>
        <v>0</v>
      </c>
      <c r="GI8" s="47">
        <f t="shared" si="2"/>
        <v>0</v>
      </c>
      <c r="GJ8" s="6">
        <f t="shared" si="89"/>
        <v>0</v>
      </c>
      <c r="GK8" s="6">
        <f t="shared" si="90"/>
        <v>0</v>
      </c>
      <c r="GL8" s="6">
        <f t="shared" si="91"/>
        <v>0</v>
      </c>
      <c r="GM8" s="6">
        <f t="shared" si="92"/>
        <v>0</v>
      </c>
      <c r="GN8" s="6">
        <f t="shared" si="93"/>
        <v>0</v>
      </c>
      <c r="GO8" s="6">
        <f t="shared" si="94"/>
        <v>0</v>
      </c>
      <c r="GP8" s="6">
        <f t="shared" si="95"/>
        <v>0</v>
      </c>
      <c r="GQ8" s="6">
        <f t="shared" si="96"/>
        <v>0</v>
      </c>
      <c r="GR8" s="6">
        <f t="shared" si="97"/>
        <v>0</v>
      </c>
      <c r="GS8" s="6">
        <f t="shared" si="98"/>
        <v>0</v>
      </c>
      <c r="GT8" s="6">
        <f t="shared" si="99"/>
        <v>0</v>
      </c>
      <c r="GU8" s="6">
        <f t="shared" si="100"/>
        <v>0</v>
      </c>
      <c r="GV8" s="6">
        <f t="shared" si="101"/>
        <v>0</v>
      </c>
      <c r="GW8" s="8">
        <f t="shared" si="102"/>
        <v>0</v>
      </c>
      <c r="GZ8" s="47">
        <f t="shared" si="3"/>
        <v>0</v>
      </c>
      <c r="HA8" s="6"/>
      <c r="HB8" s="6"/>
      <c r="HC8" s="6"/>
      <c r="HD8" s="6"/>
      <c r="HE8" s="6"/>
      <c r="HF8" s="6"/>
      <c r="HG8" s="6"/>
      <c r="HH8" s="6"/>
      <c r="HI8" s="6"/>
      <c r="HJ8" s="6"/>
      <c r="HK8" s="6"/>
      <c r="HL8" s="6"/>
      <c r="HM8" s="6"/>
      <c r="HN8" s="8">
        <f t="shared" si="103"/>
        <v>0</v>
      </c>
      <c r="HQ8" s="517">
        <f>IF(Registrering!$B$21="Prosjekter som foregår i UiOs lokaler",IF($B8="Teknisk/adm. bistand/Feltassistent",J8*Tabeller!J$11,J8*Tabeller!J$10)/Tabeller!$H$5,IF($B8="Teknisk/adm. bistand/Feltassistent",J8*Tabeller!J$13,J8*Tabeller!J$12)/Tabeller!$H$5)</f>
        <v>0</v>
      </c>
      <c r="HR8" s="517">
        <f>IF(Registrering!$B$21="Prosjekter som foregår i UiOs lokaler",IF($B8="Teknisk/adm. bistand/Feltassistent",K8*Tabeller!K$11,K8*Tabeller!K$10)/Tabeller!$H$5,IF($B8="Teknisk/adm. bistand/Feltassistent",K8*Tabeller!K$13,K8*Tabeller!K$12)/Tabeller!$H$5)</f>
        <v>0</v>
      </c>
      <c r="HS8" s="517"/>
      <c r="HT8" s="517"/>
      <c r="HU8" s="517"/>
      <c r="HV8" s="517"/>
      <c r="HW8" s="517"/>
      <c r="HX8" s="517"/>
      <c r="HY8" s="517"/>
      <c r="HZ8" s="517"/>
      <c r="IA8" s="517"/>
      <c r="IB8" s="517"/>
      <c r="IC8" s="517"/>
    </row>
    <row r="9" spans="1:237" ht="15" x14ac:dyDescent="0.25">
      <c r="B9" s="231"/>
      <c r="C9" s="420">
        <f t="shared" si="54"/>
        <v>0</v>
      </c>
      <c r="D9" s="420">
        <f>IFERROR(IF(B9="Teknisk/adm. bistand/Feltassistent",F9*Tabeller!I$8,Budsjett!F9*Tabeller!H$8),0)</f>
        <v>0</v>
      </c>
      <c r="E9" s="420">
        <f t="shared" si="104"/>
        <v>0</v>
      </c>
      <c r="F9" s="58">
        <f>SUM(J9:V9)/Tabeller!H$5</f>
        <v>0</v>
      </c>
      <c r="G9" s="562"/>
      <c r="H9" s="563"/>
      <c r="I9" s="562"/>
      <c r="J9" s="564"/>
      <c r="K9" s="564"/>
      <c r="L9" s="564"/>
      <c r="M9" s="564"/>
      <c r="N9" s="564"/>
      <c r="O9" s="564"/>
      <c r="P9" s="564"/>
      <c r="Q9" s="564"/>
      <c r="R9" s="564"/>
      <c r="S9" s="564"/>
      <c r="T9" s="564"/>
      <c r="U9" s="564"/>
      <c r="V9" s="564"/>
      <c r="AR9" s="6">
        <f t="shared" si="58"/>
        <v>0</v>
      </c>
      <c r="AS9" s="6">
        <f>AR9*Tabeller!$I$35</f>
        <v>0</v>
      </c>
      <c r="AT9" s="6">
        <f t="shared" si="59"/>
        <v>0</v>
      </c>
      <c r="AU9" s="87">
        <f>AT9*Tabeller!$H$26</f>
        <v>0</v>
      </c>
      <c r="AV9" s="6">
        <f>SUM(AT9:AU9,AW9)*Tabeller!$H$28</f>
        <v>0</v>
      </c>
      <c r="AW9" s="6">
        <f>AS9*Tabeller!$H$27</f>
        <v>0</v>
      </c>
      <c r="AX9" s="6">
        <f t="shared" si="60"/>
        <v>0</v>
      </c>
      <c r="AY9" s="6">
        <f>AX9+(IF(B9="Teknisk adm bistand",Registrering!$E$43,Registrering!$B$43))</f>
        <v>501000</v>
      </c>
      <c r="AZ9" s="6">
        <f>AY9/Tabeller!$H$5</f>
        <v>307.73955773955777</v>
      </c>
      <c r="BC9" s="6">
        <f>((J9*Budsjett!$AZ9)*(Tabeller!I$35))</f>
        <v>0</v>
      </c>
      <c r="BD9" s="6">
        <f>((K9*Budsjett!$AZ9)*(Tabeller!J$35))</f>
        <v>0</v>
      </c>
      <c r="BE9" s="6">
        <f>((L9*Budsjett!$AZ9)*(Tabeller!K$35))</f>
        <v>0</v>
      </c>
      <c r="BF9" s="6">
        <f>((M9*Budsjett!$AZ9)*(Tabeller!L$35))</f>
        <v>0</v>
      </c>
      <c r="BG9" s="6">
        <f>((N9*Budsjett!$AZ9)*(Tabeller!M$35))</f>
        <v>0</v>
      </c>
      <c r="BH9" s="6">
        <f>((O9*Budsjett!$AZ9)*(Tabeller!N$35))</f>
        <v>0</v>
      </c>
      <c r="BI9" s="6">
        <f>((P9*Budsjett!$AZ9)*(Tabeller!O$35))</f>
        <v>0</v>
      </c>
      <c r="BJ9" s="6">
        <f>((Q9*Budsjett!$AZ9)*(Tabeller!P$35))</f>
        <v>0</v>
      </c>
      <c r="BK9" s="6">
        <f>((R9*Budsjett!$AZ9)*(Tabeller!Q$35))</f>
        <v>0</v>
      </c>
      <c r="BL9" s="6">
        <f>((S9*Budsjett!$AZ9)*(Tabeller!R$35))</f>
        <v>0</v>
      </c>
      <c r="BM9" s="6">
        <f>((T9*Budsjett!$AZ9)*(Tabeller!S$35))</f>
        <v>0</v>
      </c>
      <c r="BN9" s="6">
        <f>((U9*Budsjett!$AZ9)*(Tabeller!T$35))</f>
        <v>0</v>
      </c>
      <c r="BO9" s="6">
        <f>((V9*Budsjett!$AZ9)*(Tabeller!U$35))</f>
        <v>0</v>
      </c>
      <c r="BQ9" s="6">
        <f>IFERROR(IF($B9="Teknisk/adm. bistand/Feltassistent",CE9*Tabeller!J$11,Budsjett!CE9*Tabeller!J$10),0)</f>
        <v>0</v>
      </c>
      <c r="BR9" s="6">
        <f>IFERROR(IF($B9="Teknisk/adm. bistand/Feltassistent",CF9*Tabeller!K$11,Budsjett!CF9*Tabeller!K$10),0)</f>
        <v>0</v>
      </c>
      <c r="BS9" s="6">
        <f>IFERROR(IF($B9="Teknisk/adm. bistand/Feltassistent",CG9*Tabeller!L$11,Budsjett!CG9*Tabeller!L$10),0)</f>
        <v>0</v>
      </c>
      <c r="BT9" s="6">
        <f>IFERROR(IF($B9="Teknisk/adm. bistand/Feltassistent",CH9*Tabeller!M$11,Budsjett!CH9*Tabeller!M$10),0)</f>
        <v>0</v>
      </c>
      <c r="BU9" s="6">
        <f>IFERROR(IF($B9="Teknisk/adm. bistand/Feltassistent",CI9*Tabeller!N$11,Budsjett!CI9*Tabeller!N$10),0)</f>
        <v>0</v>
      </c>
      <c r="BV9" s="6">
        <f>IFERROR(IF($B9="Teknisk/adm. bistand/Feltassistent",CJ9*Tabeller!O$11,Budsjett!CJ9*Tabeller!O$10),0)</f>
        <v>0</v>
      </c>
      <c r="BW9" s="6">
        <f>IFERROR(IF($B9="Teknisk/adm. bistand/Feltassistent",CK9*Tabeller!P$11,Budsjett!CK9*Tabeller!P$10),0)</f>
        <v>0</v>
      </c>
      <c r="BX9" s="6">
        <f>IFERROR(IF($B9="Teknisk/adm. bistand/Feltassistent",CL9*Tabeller!Q$11,Budsjett!CL9*Tabeller!Q$10),0)</f>
        <v>0</v>
      </c>
      <c r="BY9" s="6">
        <f>IFERROR(IF($B9="Teknisk/adm. bistand/Feltassistent",CM9*Tabeller!R$11,Budsjett!CM9*Tabeller!R$10),0)</f>
        <v>0</v>
      </c>
      <c r="BZ9" s="6">
        <f>IFERROR(IF($B9="Teknisk/adm. bistand/Feltassistent",CN9*Tabeller!S$11,Budsjett!CN9*Tabeller!S$10),0)</f>
        <v>0</v>
      </c>
      <c r="CA9" s="6">
        <f>IFERROR(IF($B9="Teknisk/adm. bistand/Feltassistent",CO9*Tabeller!T$11,Budsjett!CO9*Tabeller!T$10),0)</f>
        <v>0</v>
      </c>
      <c r="CB9" s="6">
        <f>IFERROR(IF($B9="Teknisk/adm. bistand/Feltassistent",CP9*Tabeller!U$11,Budsjett!CP9*Tabeller!U$10),0)</f>
        <v>0</v>
      </c>
      <c r="CC9" s="6">
        <f>IFERROR(IF($B9="Teknisk/adm. bistand/Feltassistent",CQ9*Tabeller!V$11,Budsjett!CQ9*Tabeller!V$10),0)</f>
        <v>0</v>
      </c>
      <c r="CE9" s="634">
        <f>J9/Tabeller!$H$5</f>
        <v>0</v>
      </c>
      <c r="CF9" s="634">
        <f>K9/Tabeller!$H$5</f>
        <v>0</v>
      </c>
      <c r="CG9" s="634">
        <f>L9/Tabeller!$H$5</f>
        <v>0</v>
      </c>
      <c r="CH9" s="634">
        <f>M9/Tabeller!$H$5</f>
        <v>0</v>
      </c>
      <c r="CI9" s="634">
        <f>N9/Tabeller!$H$5</f>
        <v>0</v>
      </c>
      <c r="CJ9" s="634">
        <f>O9/Tabeller!$H$5</f>
        <v>0</v>
      </c>
      <c r="CK9" s="634">
        <f>P9/Tabeller!$H$5</f>
        <v>0</v>
      </c>
      <c r="CL9" s="634">
        <f>Q9/Tabeller!$H$5</f>
        <v>0</v>
      </c>
      <c r="CM9" s="634">
        <f>R9/Tabeller!$H$5</f>
        <v>0</v>
      </c>
      <c r="CN9" s="634">
        <f>S9/Tabeller!$H$5</f>
        <v>0</v>
      </c>
      <c r="CO9" s="634">
        <f>T9/Tabeller!$H$5</f>
        <v>0</v>
      </c>
      <c r="CP9" s="634">
        <f>U9/Tabeller!$H$5</f>
        <v>0</v>
      </c>
      <c r="CQ9" s="634">
        <f>V9/Tabeller!$H$5</f>
        <v>0</v>
      </c>
      <c r="CS9" s="6">
        <f>IFERROR(IF($E$61=$L$61,BC9*#REF!,BC9*Budsjett!#REF!),0)</f>
        <v>0</v>
      </c>
      <c r="CT9" s="6">
        <f>IFERROR(IF($E$61=$L$61,BD9*#REF!,BD9*Budsjett!#REF!),0)</f>
        <v>0</v>
      </c>
      <c r="CU9" s="6">
        <f>IFERROR(IF($E$61=$L$61,BE9*#REF!,BE9*Budsjett!#REF!),0)</f>
        <v>0</v>
      </c>
      <c r="CV9" s="6">
        <f>IFERROR(IF($E$61=$L$61,BF9*#REF!,BF9*Budsjett!#REF!),0)</f>
        <v>0</v>
      </c>
      <c r="CW9" s="6">
        <f>IFERROR(IF($E$61=$L$61,BG9*#REF!,BG9*Budsjett!#REF!),0)</f>
        <v>0</v>
      </c>
      <c r="CX9" s="6">
        <f>IFERROR(IF($E$61=$L$61,BH9*#REF!,BH9*Budsjett!#REF!),0)</f>
        <v>0</v>
      </c>
      <c r="CY9" s="6">
        <f>IFERROR(IF($E$61=$L$61,BI9*#REF!,BI9*Budsjett!#REF!),0)</f>
        <v>0</v>
      </c>
      <c r="CZ9" s="6">
        <f>IFERROR(IF($E$61=$L$61,BJ9*#REF!,BJ9*Budsjett!#REF!),0)</f>
        <v>0</v>
      </c>
      <c r="DA9" s="6">
        <f>IFERROR(IF($E$61=$L$61,BK9*#REF!,BK9*Budsjett!#REF!),0)</f>
        <v>0</v>
      </c>
      <c r="DB9" s="6">
        <f>IFERROR(IF($E$61=$L$61,BL9*#REF!,BL9*Budsjett!#REF!),0)</f>
        <v>0</v>
      </c>
      <c r="DC9" s="6">
        <f>IFERROR(IF($E$61=$L$61,BM9*#REF!,BM9*Budsjett!#REF!),0)</f>
        <v>0</v>
      </c>
      <c r="DD9" s="6">
        <f>IFERROR(IF($E$61=$L$61,BN9*#REF!,BN9*Budsjett!#REF!),0)</f>
        <v>0</v>
      </c>
      <c r="DE9" s="6">
        <f>IFERROR(IF($E$61=$L$61,BO9*#REF!,BO9*Budsjett!#REF!),0)</f>
        <v>0</v>
      </c>
      <c r="DH9" s="6">
        <f t="shared" si="34"/>
        <v>0</v>
      </c>
      <c r="DI9" s="6">
        <f t="shared" si="34"/>
        <v>0</v>
      </c>
      <c r="DJ9" s="6">
        <f t="shared" si="34"/>
        <v>0</v>
      </c>
      <c r="DK9" s="6">
        <f t="shared" si="34"/>
        <v>0</v>
      </c>
      <c r="DL9" s="6">
        <f t="shared" si="34"/>
        <v>0</v>
      </c>
      <c r="DM9" s="6">
        <f t="shared" si="34"/>
        <v>0</v>
      </c>
      <c r="DN9" s="6">
        <f t="shared" si="34"/>
        <v>0</v>
      </c>
      <c r="DO9" s="6">
        <f t="shared" si="34"/>
        <v>0</v>
      </c>
      <c r="DP9" s="6">
        <f t="shared" si="34"/>
        <v>0</v>
      </c>
      <c r="DQ9" s="6">
        <f t="shared" si="35"/>
        <v>0</v>
      </c>
      <c r="DR9" s="6">
        <f t="shared" si="36"/>
        <v>0</v>
      </c>
      <c r="DS9" s="6">
        <f t="shared" si="37"/>
        <v>0</v>
      </c>
      <c r="DT9" s="6">
        <f t="shared" si="38"/>
        <v>0</v>
      </c>
      <c r="DV9" s="47">
        <f t="shared" si="39"/>
        <v>0</v>
      </c>
      <c r="DW9" s="6">
        <f>-((IF($DV9="Teknisk/adm. bistand/Feltassistent",IF(Budsjett!BC9*(1+Tabeller!$I$61)&gt;Tabeller!I$55,Tabeller!I$55,Budsjett!BC9*(1+Tabeller!$I$61)),0)+(IF($DV9="Forsker - professor",Tabeller!I$55*J9,0)+IF($DV9="Prosjektleder/adm.leder",Tabeller!I$54*J9,0)+IF($DV9="Forsker - 1.aman.",Tabeller!I$56*J9,0)+IF($DV9="Gjesteforsker",Tabeller!I$57*J9,0)+IF($DV9="Postdoktor / forsker",Tabeller!I$58*J9,0)+IF($DV9="Stipendiat",Tabeller!I$59*J9,0)+IF($DV9="Forsker (rundsum)",Tabeller!#REF!*J9,0)+IF($DV9="Vit.ass",Tabeller!I$60*J9,0))/1))</f>
        <v>0</v>
      </c>
      <c r="DX9" s="6">
        <f>-((IF($DV9="Teknisk/adm. bistand/Feltassistent",IF(Budsjett!BD9*(1+Tabeller!$I$61)&gt;Tabeller!J$55,Tabeller!J$55,Budsjett!BD9*(1+Tabeller!$I$61)),0)+(IF($DV9="Forsker - professor",Tabeller!J$55*K9,0)+IF($DV9="Prosjektleder/adm.leder",Tabeller!J$54*K9,0)+IF($DV9="Forsker - 1.aman.",Tabeller!J$56*K9,0)+IF($DV9="Gjesteforsker",Tabeller!J$57*K9,0)+IF($DV9="Postdoktor / forsker",Tabeller!J$58*K9,0)+IF($DV9="Stipendiat",Tabeller!J$59*K9,0)+IF($DV9="Forsker (rundsum)",Tabeller!#REF!*K9,0)+IF($DV9="Vit.ass",Tabeller!J$60*K9,0))/1))</f>
        <v>0</v>
      </c>
      <c r="DY9" s="6">
        <f>-((IF($DV9="Teknisk/adm. bistand/Feltassistent",IF(Budsjett!BE9*(1+Tabeller!$I$61)&gt;Tabeller!K$55,Tabeller!K$55,Budsjett!BE9*(1+Tabeller!$I$61)),0)+(IF($DV9="Forsker - professor",Tabeller!K$55*L9,0)+IF($DV9="Prosjektleder/adm.leder",Tabeller!K$54*L9,0)+IF($DV9="Forsker - 1.aman.",Tabeller!K$56*L9,0)+IF($DV9="Gjesteforsker",Tabeller!K$57*L9,0)+IF($DV9="Postdoktor / forsker",Tabeller!K$58*L9,0)+IF($DV9="Stipendiat",Tabeller!K$59*L9,0)+IF($DV9="Forsker (rundsum)",Tabeller!#REF!*L9,0)+IF($DV9="Vit.ass",Tabeller!K$60*L9,0))/1))</f>
        <v>0</v>
      </c>
      <c r="DZ9" s="6">
        <f>-((IF($DV9="Teknisk/adm. bistand/Feltassistent",IF(Budsjett!BF9*(1+Tabeller!$I$61)&gt;Tabeller!L$55,Tabeller!L$55,Budsjett!BF9*(1+Tabeller!$I$61)),0)+(IF($DV9="Forsker - professor",Tabeller!L$55*M9,0)+IF($DV9="Prosjektleder/adm.leder",Tabeller!L$54*M9,0)+IF($DV9="Forsker - 1.aman.",Tabeller!L$56*M9,0)+IF($DV9="Gjesteforsker",Tabeller!L$57*M9,0)+IF($DV9="Postdoktor / forsker",Tabeller!L$58*M9,0)+IF($DV9="Stipendiat",Tabeller!L$59*M9,0)+IF($DV9="Forsker (rundsum)",Tabeller!#REF!*M9,0)+IF($DV9="Vit.ass",Tabeller!L$60*M9,0))/1))</f>
        <v>0</v>
      </c>
      <c r="EA9" s="6">
        <f>-((IF($DV9="Teknisk/adm. bistand/Feltassistent",IF(Budsjett!BG9*(1+Tabeller!$I$61)&gt;Tabeller!M$55,Tabeller!M$55,Budsjett!BG9*(1+Tabeller!$I$61)),0)+(IF($DV9="Forsker - professor",Tabeller!M$55*N9,0)+IF($DV9="Prosjektleder/adm.leder",Tabeller!M$54*N9,0)+IF($DV9="Forsker - 1.aman.",Tabeller!M$56*N9,0)+IF($DV9="Gjesteforsker",Tabeller!M$57*N9,0)+IF($DV9="Postdoktor / forsker",Tabeller!M$58*N9,0)+IF($DV9="Stipendiat",Tabeller!M$59*N9,0)+IF($DV9="Forsker (rundsum)",Tabeller!#REF!*N9,0)+IF($DV9="Vit.ass",Tabeller!M$60*N9,0))/1))</f>
        <v>0</v>
      </c>
      <c r="EB9" s="6">
        <f>-((IF($DV9="Teknisk/adm. bistand/Feltassistent",IF(Budsjett!BH9*(1+Tabeller!$I$61)&gt;Tabeller!N$55,Tabeller!N$55,Budsjett!BH9*(1+Tabeller!$I$61)),0)+(IF($DV9="Forsker - professor",Tabeller!N$55*O9,0)+IF($DV9="Prosjektleder/adm.leder",Tabeller!N$54*O9,0)+IF($DV9="Forsker - 1.aman.",Tabeller!N$56*O9,0)+IF($DV9="Gjesteforsker",Tabeller!N$57*O9,0)+IF($DV9="Postdoktor / forsker",Tabeller!N$58*O9,0)+IF($DV9="Stipendiat",Tabeller!N$59*O9,0)+IF($DV9="Forsker (rundsum)",Tabeller!#REF!*O9,0)+IF($DV9="Vit.ass",Tabeller!N$60*O9,0))/1))</f>
        <v>0</v>
      </c>
      <c r="EC9" s="6">
        <f>-((IF($DV9="Teknisk/adm. bistand/Feltassistent",IF(Budsjett!BI9*(1+Tabeller!$I$61)&gt;Tabeller!O$55,Tabeller!O$55,Budsjett!BI9*(1+Tabeller!$I$61)),0)+(IF($DV9="Forsker - professor",Tabeller!O$55*P9,0)+IF($DV9="Prosjektleder/adm.leder",Tabeller!O$54*P9,0)+IF($DV9="Forsker - 1.aman.",Tabeller!O$56*P9,0)+IF($DV9="Gjesteforsker",Tabeller!O$57*P9,0)+IF($DV9="Postdoktor / forsker",Tabeller!O$58*P9,0)+IF($DV9="Stipendiat",Tabeller!O$59*P9,0)+IF($DV9="Forsker (rundsum)",Tabeller!#REF!*P9,0)+IF($DV9="Vit.ass",Tabeller!O$60*P9,0))/1))</f>
        <v>0</v>
      </c>
      <c r="ED9" s="6">
        <f>-((IF($DV9="Teknisk/adm. bistand/Feltassistent",IF(Budsjett!BJ9*(1+Tabeller!$I$61)&gt;Tabeller!P$55,Tabeller!P$55,Budsjett!BJ9*(1+Tabeller!$I$61)),0)+(IF($DV9="Forsker - professor",Tabeller!P$55*Q9,0)+IF($DV9="Prosjektleder/adm.leder",Tabeller!P$54*Q9,0)+IF($DV9="Forsker - 1.aman.",Tabeller!P$56*Q9,0)+IF($DV9="Gjesteforsker",Tabeller!P$57*Q9,0)+IF($DV9="Postdoktor / forsker",Tabeller!P$58*Q9,0)+IF($DV9="Stipendiat",Tabeller!P$59*Q9,0)+IF($DV9="Forsker (rundsum)",Tabeller!#REF!*Q9,0)+IF($DV9="Vit.ass",Tabeller!P$60*Q9,0))/1))</f>
        <v>0</v>
      </c>
      <c r="EE9" s="6">
        <f>-((IF($DV9="Teknisk/adm. bistand/Feltassistent",IF(Budsjett!BK9*(1+Tabeller!$I$61)&gt;Tabeller!Q$55,Tabeller!Q$55,Budsjett!BK9*(1+Tabeller!$I$61)),0)+(IF($DV9="Forsker - professor",Tabeller!Q$55*R9,0)+IF($DV9="Prosjektleder/adm.leder",Tabeller!Q$54*R9,0)+IF($DV9="Forsker - 1.aman.",Tabeller!Q$56*R9,0)+IF($DV9="Gjesteforsker",Tabeller!Q$57*R9,0)+IF($DV9="Postdoktor / forsker",Tabeller!Q$58*R9,0)+IF($DV9="Stipendiat",Tabeller!Q$59*R9,0)+IF($DV9="Forsker (rundsum)",Tabeller!#REF!*R9,0)+IF($DV9="Vit.ass",Tabeller!Q$60*R9,0))/1))</f>
        <v>0</v>
      </c>
      <c r="EF9" s="6">
        <f>-((IF($DV9="Teknisk/adm. bistand/Feltassistent",IF(Budsjett!BL9*(1+Tabeller!$I$61)&gt;Tabeller!R$55,Tabeller!R$55,Budsjett!BL9*(1+Tabeller!$I$61)),0)+(IF($DV9="Forsker - professor",Tabeller!R$55*S9,0)+IF($DV9="Prosjektleder/adm.leder",Tabeller!R$54*S9,0)+IF($DV9="Forsker - 1.aman.",Tabeller!R$56*S9,0)+IF($DV9="Gjesteforsker",Tabeller!R$57*S9,0)+IF($DV9="Postdoktor / forsker",Tabeller!R$58*S9,0)+IF($DV9="Stipendiat",Tabeller!R$59*S9,0)+IF($DV9="Forsker (rundsum)",Tabeller!#REF!*S9,0)+IF($DV9="Vit.ass",Tabeller!R$60*S9,0))/1))</f>
        <v>0</v>
      </c>
      <c r="EG9" s="6">
        <f>-((IF($DV9="Teknisk/adm. bistand/Feltassistent",IF(Budsjett!BM9*(1+Tabeller!$I$61)&gt;Tabeller!S$55,Tabeller!S$55,Budsjett!BM9*(1+Tabeller!$I$61)),0)+(IF($DV9="Forsker - professor",Tabeller!S$55*T9,0)+IF($DV9="Prosjektleder/adm.leder",Tabeller!S$54*T9,0)+IF($DV9="Forsker - 1.aman.",Tabeller!S$56*T9,0)+IF($DV9="Gjesteforsker",Tabeller!S$57*T9,0)+IF($DV9="Postdoktor / forsker",Tabeller!S$58*T9,0)+IF($DV9="Stipendiat",Tabeller!S$59*T9,0)+IF($DV9="Forsker (rundsum)",Tabeller!#REF!*T9,0)+IF($DV9="Vit.ass",Tabeller!S$60*T9,0))/1))</f>
        <v>0</v>
      </c>
      <c r="EH9" s="6">
        <f>-((IF($DV9="Teknisk/adm. bistand/Feltassistent",IF(Budsjett!BN9*(1+Tabeller!$I$61)&gt;Tabeller!T$55,Tabeller!T$55,Budsjett!BN9*(1+Tabeller!$I$61)),0)+(IF($DV9="Forsker - professor",Tabeller!T$55*U9,0)+IF($DV9="Prosjektleder/adm.leder",Tabeller!T$54*U9,0)+IF($DV9="Forsker - 1.aman.",Tabeller!T$56*U9,0)+IF($DV9="Gjesteforsker",Tabeller!T$57*U9,0)+IF($DV9="Postdoktor / forsker",Tabeller!T$58*U9,0)+IF($DV9="Stipendiat",Tabeller!T$59*U9,0)+IF($DV9="Forsker (rundsum)",Tabeller!#REF!*U9,0)+IF($DV9="Vit.ass",Tabeller!T$60*U9,0))/1))</f>
        <v>0</v>
      </c>
      <c r="EI9" s="6">
        <f>-((IF($DV9="Teknisk/adm. bistand/Feltassistent",IF(Budsjett!BO9*(1+Tabeller!$I$61)&gt;Tabeller!U$55,Tabeller!U$55,Budsjett!BO9*(1+Tabeller!$I$61)),0)+(IF($DV9="Forsker - professor",Tabeller!U$55*V9,0)+IF($DV9="Prosjektleder/adm.leder",Tabeller!U$54*V9,0)+IF($DV9="Forsker - 1.aman.",Tabeller!U$56*V9,0)+IF($DV9="Gjesteforsker",Tabeller!U$57*V9,0)+IF($DV9="Postdoktor / forsker",Tabeller!U$58*V9,0)+IF($DV9="Stipendiat",Tabeller!U$59*V9,0)+IF($DV9="Forsker (rundsum)",Tabeller!#REF!*V9,0)+IF($DV9="Vit.ass",Tabeller!U$60*V9,0))/1))</f>
        <v>0</v>
      </c>
      <c r="EJ9" s="8">
        <f t="shared" si="40"/>
        <v>0</v>
      </c>
      <c r="EM9" s="47">
        <f t="shared" si="41"/>
        <v>0</v>
      </c>
      <c r="EN9" s="6">
        <f t="shared" si="42"/>
        <v>0</v>
      </c>
      <c r="EO9" s="6">
        <f t="shared" si="42"/>
        <v>0</v>
      </c>
      <c r="EP9" s="6">
        <f t="shared" si="42"/>
        <v>0</v>
      </c>
      <c r="EQ9" s="6">
        <f t="shared" si="42"/>
        <v>0</v>
      </c>
      <c r="ER9" s="6">
        <f t="shared" si="42"/>
        <v>0</v>
      </c>
      <c r="ES9" s="6">
        <f t="shared" si="42"/>
        <v>0</v>
      </c>
      <c r="ET9" s="6">
        <f t="shared" si="42"/>
        <v>0</v>
      </c>
      <c r="EU9" s="6">
        <f t="shared" si="42"/>
        <v>0</v>
      </c>
      <c r="EV9" s="6">
        <f t="shared" si="42"/>
        <v>0</v>
      </c>
      <c r="EW9" s="6">
        <f t="shared" si="42"/>
        <v>0</v>
      </c>
      <c r="EX9" s="6">
        <f t="shared" si="43"/>
        <v>0</v>
      </c>
      <c r="EY9" s="6">
        <f t="shared" si="44"/>
        <v>0</v>
      </c>
      <c r="EZ9" s="6">
        <f t="shared" si="45"/>
        <v>0</v>
      </c>
      <c r="FA9" s="8">
        <f t="shared" si="46"/>
        <v>0</v>
      </c>
      <c r="FC9" s="47">
        <f t="shared" si="0"/>
        <v>0</v>
      </c>
      <c r="FD9" s="6">
        <f t="shared" si="61"/>
        <v>0</v>
      </c>
      <c r="FE9" s="6">
        <f t="shared" si="62"/>
        <v>0</v>
      </c>
      <c r="FF9" s="6">
        <f t="shared" si="63"/>
        <v>0</v>
      </c>
      <c r="FG9" s="6">
        <f t="shared" si="64"/>
        <v>0</v>
      </c>
      <c r="FH9" s="6">
        <f t="shared" si="65"/>
        <v>0</v>
      </c>
      <c r="FI9" s="6">
        <f t="shared" si="66"/>
        <v>0</v>
      </c>
      <c r="FJ9" s="6">
        <f t="shared" si="67"/>
        <v>0</v>
      </c>
      <c r="FK9" s="6">
        <f t="shared" si="68"/>
        <v>0</v>
      </c>
      <c r="FL9" s="6">
        <f t="shared" si="69"/>
        <v>0</v>
      </c>
      <c r="FM9" s="6">
        <f t="shared" si="70"/>
        <v>0</v>
      </c>
      <c r="FN9" s="6">
        <f t="shared" si="71"/>
        <v>0</v>
      </c>
      <c r="FO9" s="6">
        <f t="shared" si="72"/>
        <v>0</v>
      </c>
      <c r="FP9" s="6">
        <f t="shared" si="73"/>
        <v>0</v>
      </c>
      <c r="FQ9" s="8">
        <f t="shared" si="74"/>
        <v>0</v>
      </c>
      <c r="FS9" s="47">
        <f t="shared" si="1"/>
        <v>0</v>
      </c>
      <c r="FT9" s="6">
        <f t="shared" si="75"/>
        <v>0</v>
      </c>
      <c r="FU9" s="6">
        <f t="shared" si="76"/>
        <v>0</v>
      </c>
      <c r="FV9" s="6">
        <f t="shared" si="77"/>
        <v>0</v>
      </c>
      <c r="FW9" s="6">
        <f t="shared" si="78"/>
        <v>0</v>
      </c>
      <c r="FX9" s="6">
        <f t="shared" si="79"/>
        <v>0</v>
      </c>
      <c r="FY9" s="6">
        <f t="shared" si="80"/>
        <v>0</v>
      </c>
      <c r="FZ9" s="6">
        <f t="shared" si="81"/>
        <v>0</v>
      </c>
      <c r="GA9" s="6">
        <f t="shared" si="82"/>
        <v>0</v>
      </c>
      <c r="GB9" s="6">
        <f t="shared" si="83"/>
        <v>0</v>
      </c>
      <c r="GC9" s="6">
        <f t="shared" si="84"/>
        <v>0</v>
      </c>
      <c r="GD9" s="6">
        <f t="shared" si="85"/>
        <v>0</v>
      </c>
      <c r="GE9" s="6">
        <f t="shared" si="86"/>
        <v>0</v>
      </c>
      <c r="GF9" s="6">
        <f t="shared" si="87"/>
        <v>0</v>
      </c>
      <c r="GG9" s="8">
        <f t="shared" si="88"/>
        <v>0</v>
      </c>
      <c r="GI9" s="47">
        <f t="shared" si="2"/>
        <v>0</v>
      </c>
      <c r="GJ9" s="6">
        <f t="shared" si="89"/>
        <v>0</v>
      </c>
      <c r="GK9" s="6">
        <f t="shared" si="90"/>
        <v>0</v>
      </c>
      <c r="GL9" s="6">
        <f t="shared" si="91"/>
        <v>0</v>
      </c>
      <c r="GM9" s="6">
        <f t="shared" si="92"/>
        <v>0</v>
      </c>
      <c r="GN9" s="6">
        <f t="shared" si="93"/>
        <v>0</v>
      </c>
      <c r="GO9" s="6">
        <f t="shared" si="94"/>
        <v>0</v>
      </c>
      <c r="GP9" s="6">
        <f t="shared" si="95"/>
        <v>0</v>
      </c>
      <c r="GQ9" s="6">
        <f t="shared" si="96"/>
        <v>0</v>
      </c>
      <c r="GR9" s="6">
        <f t="shared" si="97"/>
        <v>0</v>
      </c>
      <c r="GS9" s="6">
        <f t="shared" si="98"/>
        <v>0</v>
      </c>
      <c r="GT9" s="6">
        <f t="shared" si="99"/>
        <v>0</v>
      </c>
      <c r="GU9" s="6">
        <f t="shared" si="100"/>
        <v>0</v>
      </c>
      <c r="GV9" s="6">
        <f t="shared" si="101"/>
        <v>0</v>
      </c>
      <c r="GW9" s="8">
        <f t="shared" si="102"/>
        <v>0</v>
      </c>
      <c r="GZ9" s="47">
        <f t="shared" si="3"/>
        <v>0</v>
      </c>
      <c r="HA9" s="6"/>
      <c r="HB9" s="6"/>
      <c r="HC9" s="6"/>
      <c r="HD9" s="6"/>
      <c r="HE9" s="6"/>
      <c r="HF9" s="6"/>
      <c r="HG9" s="6"/>
      <c r="HH9" s="6"/>
      <c r="HI9" s="6"/>
      <c r="HJ9" s="6"/>
      <c r="HK9" s="6"/>
      <c r="HL9" s="6"/>
      <c r="HM9" s="6"/>
      <c r="HN9" s="8">
        <f t="shared" si="103"/>
        <v>0</v>
      </c>
      <c r="HQ9" s="517">
        <f>IF(Registrering!$B$21="Prosjekter som foregår i UiOs lokaler",IF($B9="Teknisk/adm. bistand/Feltassistent",J9*Tabeller!J$11,J9*Tabeller!J$10)/Tabeller!$H$5,IF($B9="Teknisk/adm. bistand/Feltassistent",J9*Tabeller!J$13,J9*Tabeller!J$12)/Tabeller!$H$5)</f>
        <v>0</v>
      </c>
      <c r="HR9" s="517">
        <f>IF(Registrering!$B$21="Prosjekter som foregår i UiOs lokaler",IF($B9="Teknisk/adm. bistand/Feltassistent",K9*Tabeller!K$11,K9*Tabeller!K$10)/Tabeller!$H$5,IF($B9="Teknisk/adm. bistand/Feltassistent",K9*Tabeller!K$13,K9*Tabeller!K$12)/Tabeller!$H$5)</f>
        <v>0</v>
      </c>
      <c r="HS9" s="517"/>
      <c r="HT9" s="517"/>
      <c r="HU9" s="517"/>
      <c r="HV9" s="517"/>
      <c r="HW9" s="517"/>
      <c r="HX9" s="517"/>
      <c r="HY9" s="517"/>
      <c r="HZ9" s="517"/>
      <c r="IA9" s="517"/>
      <c r="IB9" s="517"/>
      <c r="IC9" s="517"/>
    </row>
    <row r="10" spans="1:237" ht="15" x14ac:dyDescent="0.25">
      <c r="B10" s="231"/>
      <c r="C10" s="420">
        <f t="shared" si="54"/>
        <v>0</v>
      </c>
      <c r="D10" s="420">
        <f>IFERROR(IF(B10="Teknisk/adm. bistand/Feltassistent",F10*Tabeller!I$8,Budsjett!F10*Tabeller!H$8),0)</f>
        <v>0</v>
      </c>
      <c r="E10" s="420">
        <f t="shared" si="104"/>
        <v>0</v>
      </c>
      <c r="F10" s="58">
        <f>SUM(J10:V10)/Tabeller!H$5</f>
        <v>0</v>
      </c>
      <c r="G10" s="562"/>
      <c r="H10" s="563"/>
      <c r="I10" s="562"/>
      <c r="J10" s="564"/>
      <c r="K10" s="564"/>
      <c r="L10" s="564"/>
      <c r="M10" s="564"/>
      <c r="N10" s="564"/>
      <c r="O10" s="564"/>
      <c r="P10" s="564"/>
      <c r="Q10" s="564"/>
      <c r="R10" s="564"/>
      <c r="S10" s="564"/>
      <c r="T10" s="564"/>
      <c r="U10" s="564"/>
      <c r="V10" s="564"/>
      <c r="AR10" s="6">
        <f t="shared" si="58"/>
        <v>0</v>
      </c>
      <c r="AS10" s="6">
        <f>AR10*Tabeller!$I$35</f>
        <v>0</v>
      </c>
      <c r="AT10" s="6">
        <f t="shared" si="59"/>
        <v>0</v>
      </c>
      <c r="AU10" s="87">
        <f>AT10*Tabeller!$H$26</f>
        <v>0</v>
      </c>
      <c r="AV10" s="6">
        <f>SUM(AT10:AU10,AW10)*Tabeller!$H$28</f>
        <v>0</v>
      </c>
      <c r="AW10" s="6">
        <f>AS10*Tabeller!$H$27</f>
        <v>0</v>
      </c>
      <c r="AX10" s="6">
        <f t="shared" si="60"/>
        <v>0</v>
      </c>
      <c r="AY10" s="6">
        <f>AX10+(IF(B10="Teknisk adm bistand",Registrering!$E$43,Registrering!$B$43))</f>
        <v>501000</v>
      </c>
      <c r="AZ10" s="6">
        <f>AY10/Tabeller!$H$5</f>
        <v>307.73955773955777</v>
      </c>
      <c r="BC10" s="6">
        <f>((J10*Budsjett!$AZ10)*(Tabeller!I$35))</f>
        <v>0</v>
      </c>
      <c r="BD10" s="6">
        <f>((K10*Budsjett!$AZ10)*(Tabeller!J$35))</f>
        <v>0</v>
      </c>
      <c r="BE10" s="6">
        <f>((L10*Budsjett!$AZ10)*(Tabeller!K$35))</f>
        <v>0</v>
      </c>
      <c r="BF10" s="6">
        <f>((M10*Budsjett!$AZ10)*(Tabeller!L$35))</f>
        <v>0</v>
      </c>
      <c r="BG10" s="6">
        <f>((N10*Budsjett!$AZ10)*(Tabeller!M$35))</f>
        <v>0</v>
      </c>
      <c r="BH10" s="6">
        <f>((O10*Budsjett!$AZ10)*(Tabeller!N$35))</f>
        <v>0</v>
      </c>
      <c r="BI10" s="6">
        <f>((P10*Budsjett!$AZ10)*(Tabeller!O$35))</f>
        <v>0</v>
      </c>
      <c r="BJ10" s="6">
        <f>((Q10*Budsjett!$AZ10)*(Tabeller!P$35))</f>
        <v>0</v>
      </c>
      <c r="BK10" s="6">
        <f>((R10*Budsjett!$AZ10)*(Tabeller!Q$35))</f>
        <v>0</v>
      </c>
      <c r="BL10" s="6">
        <f>((S10*Budsjett!$AZ10)*(Tabeller!R$35))</f>
        <v>0</v>
      </c>
      <c r="BM10" s="6">
        <f>((T10*Budsjett!$AZ10)*(Tabeller!S$35))</f>
        <v>0</v>
      </c>
      <c r="BN10" s="6">
        <f>((U10*Budsjett!$AZ10)*(Tabeller!T$35))</f>
        <v>0</v>
      </c>
      <c r="BO10" s="6">
        <f>((V10*Budsjett!$AZ10)*(Tabeller!U$35))</f>
        <v>0</v>
      </c>
      <c r="BQ10" s="6">
        <f>IFERROR(IF($B10="Teknisk/adm. bistand/Feltassistent",CE10*Tabeller!J$11,Budsjett!CE10*Tabeller!J$10),0)</f>
        <v>0</v>
      </c>
      <c r="BR10" s="6">
        <f>IFERROR(IF($B10="Teknisk/adm. bistand/Feltassistent",CF10*Tabeller!K$11,Budsjett!CF10*Tabeller!K$10),0)</f>
        <v>0</v>
      </c>
      <c r="BS10" s="6">
        <f>IFERROR(IF($B10="Teknisk/adm. bistand/Feltassistent",CG10*Tabeller!L$11,Budsjett!CG10*Tabeller!L$10),0)</f>
        <v>0</v>
      </c>
      <c r="BT10" s="6">
        <f>IFERROR(IF($B10="Teknisk/adm. bistand/Feltassistent",CH10*Tabeller!M$11,Budsjett!CH10*Tabeller!M$10),0)</f>
        <v>0</v>
      </c>
      <c r="BU10" s="6">
        <f>IFERROR(IF($B10="Teknisk/adm. bistand/Feltassistent",CI10*Tabeller!N$11,Budsjett!CI10*Tabeller!N$10),0)</f>
        <v>0</v>
      </c>
      <c r="BV10" s="6">
        <f>IFERROR(IF($B10="Teknisk/adm. bistand/Feltassistent",CJ10*Tabeller!O$11,Budsjett!CJ10*Tabeller!O$10),0)</f>
        <v>0</v>
      </c>
      <c r="BW10" s="6">
        <f>IFERROR(IF($B10="Teknisk/adm. bistand/Feltassistent",CK10*Tabeller!P$11,Budsjett!CK10*Tabeller!P$10),0)</f>
        <v>0</v>
      </c>
      <c r="BX10" s="6">
        <f>IFERROR(IF($B10="Teknisk/adm. bistand/Feltassistent",CL10*Tabeller!Q$11,Budsjett!CL10*Tabeller!Q$10),0)</f>
        <v>0</v>
      </c>
      <c r="BY10" s="6">
        <f>IFERROR(IF($B10="Teknisk/adm. bistand/Feltassistent",CM10*Tabeller!R$11,Budsjett!CM10*Tabeller!R$10),0)</f>
        <v>0</v>
      </c>
      <c r="BZ10" s="6">
        <f>IFERROR(IF($B10="Teknisk/adm. bistand/Feltassistent",CN10*Tabeller!S$11,Budsjett!CN10*Tabeller!S$10),0)</f>
        <v>0</v>
      </c>
      <c r="CA10" s="6">
        <f>IFERROR(IF($B10="Teknisk/adm. bistand/Feltassistent",CO10*Tabeller!T$11,Budsjett!CO10*Tabeller!T$10),0)</f>
        <v>0</v>
      </c>
      <c r="CB10" s="6">
        <f>IFERROR(IF($B10="Teknisk/adm. bistand/Feltassistent",CP10*Tabeller!U$11,Budsjett!CP10*Tabeller!U$10),0)</f>
        <v>0</v>
      </c>
      <c r="CC10" s="6">
        <f>IFERROR(IF($B10="Teknisk/adm. bistand/Feltassistent",CQ10*Tabeller!V$11,Budsjett!CQ10*Tabeller!V$10),0)</f>
        <v>0</v>
      </c>
      <c r="CE10" s="634">
        <f>J10/Tabeller!$H$5</f>
        <v>0</v>
      </c>
      <c r="CF10" s="634">
        <f>K10/Tabeller!$H$5</f>
        <v>0</v>
      </c>
      <c r="CG10" s="634">
        <f>L10/Tabeller!$H$5</f>
        <v>0</v>
      </c>
      <c r="CH10" s="634">
        <f>M10/Tabeller!$H$5</f>
        <v>0</v>
      </c>
      <c r="CI10" s="634">
        <f>N10/Tabeller!$H$5</f>
        <v>0</v>
      </c>
      <c r="CJ10" s="634">
        <f>O10/Tabeller!$H$5</f>
        <v>0</v>
      </c>
      <c r="CK10" s="634">
        <f>P10/Tabeller!$H$5</f>
        <v>0</v>
      </c>
      <c r="CL10" s="634">
        <f>Q10/Tabeller!$H$5</f>
        <v>0</v>
      </c>
      <c r="CM10" s="634">
        <f>R10/Tabeller!$H$5</f>
        <v>0</v>
      </c>
      <c r="CN10" s="634">
        <f>S10/Tabeller!$H$5</f>
        <v>0</v>
      </c>
      <c r="CO10" s="634">
        <f>T10/Tabeller!$H$5</f>
        <v>0</v>
      </c>
      <c r="CP10" s="634">
        <f>U10/Tabeller!$H$5</f>
        <v>0</v>
      </c>
      <c r="CQ10" s="634">
        <f>V10/Tabeller!$H$5</f>
        <v>0</v>
      </c>
      <c r="CS10" s="6">
        <f>IFERROR(IF($E$61=$L$61,BC10*#REF!,BC10*Budsjett!#REF!),0)</f>
        <v>0</v>
      </c>
      <c r="CT10" s="6">
        <f>IFERROR(IF($E$61=$L$61,BD10*#REF!,BD10*Budsjett!#REF!),0)</f>
        <v>0</v>
      </c>
      <c r="CU10" s="6">
        <f>IFERROR(IF($E$61=$L$61,BE10*#REF!,BE10*Budsjett!#REF!),0)</f>
        <v>0</v>
      </c>
      <c r="CV10" s="6">
        <f>IFERROR(IF($E$61=$L$61,BF10*#REF!,BF10*Budsjett!#REF!),0)</f>
        <v>0</v>
      </c>
      <c r="CW10" s="6">
        <f>IFERROR(IF($E$61=$L$61,BG10*#REF!,BG10*Budsjett!#REF!),0)</f>
        <v>0</v>
      </c>
      <c r="CX10" s="6">
        <f>IFERROR(IF($E$61=$L$61,BH10*#REF!,BH10*Budsjett!#REF!),0)</f>
        <v>0</v>
      </c>
      <c r="CY10" s="6">
        <f>IFERROR(IF($E$61=$L$61,BI10*#REF!,BI10*Budsjett!#REF!),0)</f>
        <v>0</v>
      </c>
      <c r="CZ10" s="6">
        <f>IFERROR(IF($E$61=$L$61,BJ10*#REF!,BJ10*Budsjett!#REF!),0)</f>
        <v>0</v>
      </c>
      <c r="DA10" s="6">
        <f>IFERROR(IF($E$61=$L$61,BK10*#REF!,BK10*Budsjett!#REF!),0)</f>
        <v>0</v>
      </c>
      <c r="DB10" s="6">
        <f>IFERROR(IF($E$61=$L$61,BL10*#REF!,BL10*Budsjett!#REF!),0)</f>
        <v>0</v>
      </c>
      <c r="DC10" s="6">
        <f>IFERROR(IF($E$61=$L$61,BM10*#REF!,BM10*Budsjett!#REF!),0)</f>
        <v>0</v>
      </c>
      <c r="DD10" s="6">
        <f>IFERROR(IF($E$61=$L$61,BN10*#REF!,BN10*Budsjett!#REF!),0)</f>
        <v>0</v>
      </c>
      <c r="DE10" s="6">
        <f>IFERROR(IF($E$61=$L$61,BO10*#REF!,BO10*Budsjett!#REF!),0)</f>
        <v>0</v>
      </c>
      <c r="DH10" s="6">
        <f t="shared" si="34"/>
        <v>0</v>
      </c>
      <c r="DI10" s="6">
        <f t="shared" si="34"/>
        <v>0</v>
      </c>
      <c r="DJ10" s="6">
        <f t="shared" si="34"/>
        <v>0</v>
      </c>
      <c r="DK10" s="6">
        <f t="shared" si="34"/>
        <v>0</v>
      </c>
      <c r="DL10" s="6">
        <f t="shared" si="34"/>
        <v>0</v>
      </c>
      <c r="DM10" s="6">
        <f t="shared" si="34"/>
        <v>0</v>
      </c>
      <c r="DN10" s="6">
        <f t="shared" si="34"/>
        <v>0</v>
      </c>
      <c r="DO10" s="6">
        <f t="shared" si="34"/>
        <v>0</v>
      </c>
      <c r="DP10" s="6">
        <f t="shared" si="34"/>
        <v>0</v>
      </c>
      <c r="DQ10" s="6">
        <f t="shared" si="35"/>
        <v>0</v>
      </c>
      <c r="DR10" s="6">
        <f t="shared" si="36"/>
        <v>0</v>
      </c>
      <c r="DS10" s="6">
        <f t="shared" si="37"/>
        <v>0</v>
      </c>
      <c r="DT10" s="6">
        <f t="shared" si="38"/>
        <v>0</v>
      </c>
      <c r="DV10" s="47">
        <f t="shared" si="39"/>
        <v>0</v>
      </c>
      <c r="DW10" s="6">
        <f>-((IF($DV10="Teknisk/adm. bistand/Feltassistent",IF(Budsjett!BC10*(1+Tabeller!$I$61)&gt;Tabeller!I$55,Tabeller!I$55,Budsjett!BC10*(1+Tabeller!$I$61)),0)+(IF($DV10="Forsker - professor",Tabeller!I$55*J10,0)+IF($DV10="Prosjektleder/adm.leder",Tabeller!I$54*J10,0)+IF($DV10="Forsker - 1.aman.",Tabeller!I$56*J10,0)+IF($DV10="Gjesteforsker",Tabeller!I$57*J10,0)+IF($DV10="Postdoktor / forsker",Tabeller!I$58*J10,0)+IF($DV10="Stipendiat",Tabeller!I$59*J10,0)+IF($DV10="Forsker (rundsum)",Tabeller!#REF!*J10,0)+IF($DV10="Vit.ass",Tabeller!I$60*J10,0))/1))</f>
        <v>0</v>
      </c>
      <c r="DX10" s="6">
        <f>-((IF($DV10="Teknisk/adm. bistand/Feltassistent",IF(Budsjett!BD10*(1+Tabeller!$I$61)&gt;Tabeller!J$55,Tabeller!J$55,Budsjett!BD10*(1+Tabeller!$I$61)),0)+(IF($DV10="Forsker - professor",Tabeller!J$55*K10,0)+IF($DV10="Prosjektleder/adm.leder",Tabeller!J$54*K10,0)+IF($DV10="Forsker - 1.aman.",Tabeller!J$56*K10,0)+IF($DV10="Gjesteforsker",Tabeller!J$57*K10,0)+IF($DV10="Postdoktor / forsker",Tabeller!J$58*K10,0)+IF($DV10="Stipendiat",Tabeller!J$59*K10,0)+IF($DV10="Forsker (rundsum)",Tabeller!#REF!*K10,0)+IF($DV10="Vit.ass",Tabeller!J$60*K10,0))/1))</f>
        <v>0</v>
      </c>
      <c r="DY10" s="6">
        <f>-((IF($DV10="Teknisk/adm. bistand/Feltassistent",IF(Budsjett!BE10*(1+Tabeller!$I$61)&gt;Tabeller!K$55,Tabeller!K$55,Budsjett!BE10*(1+Tabeller!$I$61)),0)+(IF($DV10="Forsker - professor",Tabeller!K$55*L10,0)+IF($DV10="Prosjektleder/adm.leder",Tabeller!K$54*L10,0)+IF($DV10="Forsker - 1.aman.",Tabeller!K$56*L10,0)+IF($DV10="Gjesteforsker",Tabeller!K$57*L10,0)+IF($DV10="Postdoktor / forsker",Tabeller!K$58*L10,0)+IF($DV10="Stipendiat",Tabeller!K$59*L10,0)+IF($DV10="Forsker (rundsum)",Tabeller!#REF!*L10,0)+IF($DV10="Vit.ass",Tabeller!K$60*L10,0))/1))</f>
        <v>0</v>
      </c>
      <c r="DZ10" s="6">
        <f>-((IF($DV10="Teknisk/adm. bistand/Feltassistent",IF(Budsjett!BF10*(1+Tabeller!$I$61)&gt;Tabeller!L$55,Tabeller!L$55,Budsjett!BF10*(1+Tabeller!$I$61)),0)+(IF($DV10="Forsker - professor",Tabeller!L$55*M10,0)+IF($DV10="Prosjektleder/adm.leder",Tabeller!L$54*M10,0)+IF($DV10="Forsker - 1.aman.",Tabeller!L$56*M10,0)+IF($DV10="Gjesteforsker",Tabeller!L$57*M10,0)+IF($DV10="Postdoktor / forsker",Tabeller!L$58*M10,0)+IF($DV10="Stipendiat",Tabeller!L$59*M10,0)+IF($DV10="Forsker (rundsum)",Tabeller!#REF!*M10,0)+IF($DV10="Vit.ass",Tabeller!L$60*M10,0))/1))</f>
        <v>0</v>
      </c>
      <c r="EA10" s="6">
        <f>-((IF($DV10="Teknisk/adm. bistand/Feltassistent",IF(Budsjett!BG10*(1+Tabeller!$I$61)&gt;Tabeller!M$55,Tabeller!M$55,Budsjett!BG10*(1+Tabeller!$I$61)),0)+(IF($DV10="Forsker - professor",Tabeller!M$55*N10,0)+IF($DV10="Prosjektleder/adm.leder",Tabeller!M$54*N10,0)+IF($DV10="Forsker - 1.aman.",Tabeller!M$56*N10,0)+IF($DV10="Gjesteforsker",Tabeller!M$57*N10,0)+IF($DV10="Postdoktor / forsker",Tabeller!M$58*N10,0)+IF($DV10="Stipendiat",Tabeller!M$59*N10,0)+IF($DV10="Forsker (rundsum)",Tabeller!#REF!*N10,0)+IF($DV10="Vit.ass",Tabeller!M$60*N10,0))/1))</f>
        <v>0</v>
      </c>
      <c r="EB10" s="6">
        <f>-((IF($DV10="Teknisk/adm. bistand/Feltassistent",IF(Budsjett!BH10*(1+Tabeller!$I$61)&gt;Tabeller!N$55,Tabeller!N$55,Budsjett!BH10*(1+Tabeller!$I$61)),0)+(IF($DV10="Forsker - professor",Tabeller!N$55*O10,0)+IF($DV10="Prosjektleder/adm.leder",Tabeller!N$54*O10,0)+IF($DV10="Forsker - 1.aman.",Tabeller!N$56*O10,0)+IF($DV10="Gjesteforsker",Tabeller!N$57*O10,0)+IF($DV10="Postdoktor / forsker",Tabeller!N$58*O10,0)+IF($DV10="Stipendiat",Tabeller!N$59*O10,0)+IF($DV10="Forsker (rundsum)",Tabeller!#REF!*O10,0)+IF($DV10="Vit.ass",Tabeller!N$60*O10,0))/1))</f>
        <v>0</v>
      </c>
      <c r="EC10" s="6">
        <f>-((IF($DV10="Teknisk/adm. bistand/Feltassistent",IF(Budsjett!BI10*(1+Tabeller!$I$61)&gt;Tabeller!O$55,Tabeller!O$55,Budsjett!BI10*(1+Tabeller!$I$61)),0)+(IF($DV10="Forsker - professor",Tabeller!O$55*P10,0)+IF($DV10="Prosjektleder/adm.leder",Tabeller!O$54*P10,0)+IF($DV10="Forsker - 1.aman.",Tabeller!O$56*P10,0)+IF($DV10="Gjesteforsker",Tabeller!O$57*P10,0)+IF($DV10="Postdoktor / forsker",Tabeller!O$58*P10,0)+IF($DV10="Stipendiat",Tabeller!O$59*P10,0)+IF($DV10="Forsker (rundsum)",Tabeller!#REF!*P10,0)+IF($DV10="Vit.ass",Tabeller!O$60*P10,0))/1))</f>
        <v>0</v>
      </c>
      <c r="ED10" s="6">
        <f>-((IF($DV10="Teknisk/adm. bistand/Feltassistent",IF(Budsjett!BJ10*(1+Tabeller!$I$61)&gt;Tabeller!P$55,Tabeller!P$55,Budsjett!BJ10*(1+Tabeller!$I$61)),0)+(IF($DV10="Forsker - professor",Tabeller!P$55*Q10,0)+IF($DV10="Prosjektleder/adm.leder",Tabeller!P$54*Q10,0)+IF($DV10="Forsker - 1.aman.",Tabeller!P$56*Q10,0)+IF($DV10="Gjesteforsker",Tabeller!P$57*Q10,0)+IF($DV10="Postdoktor / forsker",Tabeller!P$58*Q10,0)+IF($DV10="Stipendiat",Tabeller!P$59*Q10,0)+IF($DV10="Forsker (rundsum)",Tabeller!#REF!*Q10,0)+IF($DV10="Vit.ass",Tabeller!P$60*Q10,0))/1))</f>
        <v>0</v>
      </c>
      <c r="EE10" s="6">
        <f>-((IF($DV10="Teknisk/adm. bistand/Feltassistent",IF(Budsjett!BK10*(1+Tabeller!$I$61)&gt;Tabeller!Q$55,Tabeller!Q$55,Budsjett!BK10*(1+Tabeller!$I$61)),0)+(IF($DV10="Forsker - professor",Tabeller!Q$55*R10,0)+IF($DV10="Prosjektleder/adm.leder",Tabeller!Q$54*R10,0)+IF($DV10="Forsker - 1.aman.",Tabeller!Q$56*R10,0)+IF($DV10="Gjesteforsker",Tabeller!Q$57*R10,0)+IF($DV10="Postdoktor / forsker",Tabeller!Q$58*R10,0)+IF($DV10="Stipendiat",Tabeller!Q$59*R10,0)+IF($DV10="Forsker (rundsum)",Tabeller!#REF!*R10,0)+IF($DV10="Vit.ass",Tabeller!Q$60*R10,0))/1))</f>
        <v>0</v>
      </c>
      <c r="EF10" s="6">
        <f>-((IF($DV10="Teknisk/adm. bistand/Feltassistent",IF(Budsjett!BL10*(1+Tabeller!$I$61)&gt;Tabeller!R$55,Tabeller!R$55,Budsjett!BL10*(1+Tabeller!$I$61)),0)+(IF($DV10="Forsker - professor",Tabeller!R$55*S10,0)+IF($DV10="Prosjektleder/adm.leder",Tabeller!R$54*S10,0)+IF($DV10="Forsker - 1.aman.",Tabeller!R$56*S10,0)+IF($DV10="Gjesteforsker",Tabeller!R$57*S10,0)+IF($DV10="Postdoktor / forsker",Tabeller!R$58*S10,0)+IF($DV10="Stipendiat",Tabeller!R$59*S10,0)+IF($DV10="Forsker (rundsum)",Tabeller!#REF!*S10,0)+IF($DV10="Vit.ass",Tabeller!R$60*S10,0))/1))</f>
        <v>0</v>
      </c>
      <c r="EG10" s="6">
        <f>-((IF($DV10="Teknisk/adm. bistand/Feltassistent",IF(Budsjett!BM10*(1+Tabeller!$I$61)&gt;Tabeller!S$55,Tabeller!S$55,Budsjett!BM10*(1+Tabeller!$I$61)),0)+(IF($DV10="Forsker - professor",Tabeller!S$55*T10,0)+IF($DV10="Prosjektleder/adm.leder",Tabeller!S$54*T10,0)+IF($DV10="Forsker - 1.aman.",Tabeller!S$56*T10,0)+IF($DV10="Gjesteforsker",Tabeller!S$57*T10,0)+IF($DV10="Postdoktor / forsker",Tabeller!S$58*T10,0)+IF($DV10="Stipendiat",Tabeller!S$59*T10,0)+IF($DV10="Forsker (rundsum)",Tabeller!#REF!*T10,0)+IF($DV10="Vit.ass",Tabeller!S$60*T10,0))/1))</f>
        <v>0</v>
      </c>
      <c r="EH10" s="6">
        <f>-((IF($DV10="Teknisk/adm. bistand/Feltassistent",IF(Budsjett!BN10*(1+Tabeller!$I$61)&gt;Tabeller!T$55,Tabeller!T$55,Budsjett!BN10*(1+Tabeller!$I$61)),0)+(IF($DV10="Forsker - professor",Tabeller!T$55*U10,0)+IF($DV10="Prosjektleder/adm.leder",Tabeller!T$54*U10,0)+IF($DV10="Forsker - 1.aman.",Tabeller!T$56*U10,0)+IF($DV10="Gjesteforsker",Tabeller!T$57*U10,0)+IF($DV10="Postdoktor / forsker",Tabeller!T$58*U10,0)+IF($DV10="Stipendiat",Tabeller!T$59*U10,0)+IF($DV10="Forsker (rundsum)",Tabeller!#REF!*U10,0)+IF($DV10="Vit.ass",Tabeller!T$60*U10,0))/1))</f>
        <v>0</v>
      </c>
      <c r="EI10" s="6">
        <f>-((IF($DV10="Teknisk/adm. bistand/Feltassistent",IF(Budsjett!BO10*(1+Tabeller!$I$61)&gt;Tabeller!U$55,Tabeller!U$55,Budsjett!BO10*(1+Tabeller!$I$61)),0)+(IF($DV10="Forsker - professor",Tabeller!U$55*V10,0)+IF($DV10="Prosjektleder/adm.leder",Tabeller!U$54*V10,0)+IF($DV10="Forsker - 1.aman.",Tabeller!U$56*V10,0)+IF($DV10="Gjesteforsker",Tabeller!U$57*V10,0)+IF($DV10="Postdoktor / forsker",Tabeller!U$58*V10,0)+IF($DV10="Stipendiat",Tabeller!U$59*V10,0)+IF($DV10="Forsker (rundsum)",Tabeller!#REF!*V10,0)+IF($DV10="Vit.ass",Tabeller!U$60*V10,0))/1))</f>
        <v>0</v>
      </c>
      <c r="EJ10" s="8">
        <f t="shared" si="40"/>
        <v>0</v>
      </c>
      <c r="EM10" s="47">
        <f t="shared" si="41"/>
        <v>0</v>
      </c>
      <c r="EN10" s="6">
        <f t="shared" si="42"/>
        <v>0</v>
      </c>
      <c r="EO10" s="6">
        <f t="shared" si="42"/>
        <v>0</v>
      </c>
      <c r="EP10" s="6">
        <f t="shared" si="42"/>
        <v>0</v>
      </c>
      <c r="EQ10" s="6">
        <f t="shared" si="42"/>
        <v>0</v>
      </c>
      <c r="ER10" s="6">
        <f t="shared" si="42"/>
        <v>0</v>
      </c>
      <c r="ES10" s="6">
        <f t="shared" si="42"/>
        <v>0</v>
      </c>
      <c r="ET10" s="6">
        <f t="shared" si="42"/>
        <v>0</v>
      </c>
      <c r="EU10" s="6">
        <f t="shared" si="42"/>
        <v>0</v>
      </c>
      <c r="EV10" s="6">
        <f t="shared" si="42"/>
        <v>0</v>
      </c>
      <c r="EW10" s="6">
        <f t="shared" si="42"/>
        <v>0</v>
      </c>
      <c r="EX10" s="6">
        <f t="shared" si="43"/>
        <v>0</v>
      </c>
      <c r="EY10" s="6">
        <f t="shared" si="44"/>
        <v>0</v>
      </c>
      <c r="EZ10" s="6">
        <f t="shared" si="45"/>
        <v>0</v>
      </c>
      <c r="FA10" s="8">
        <f t="shared" si="46"/>
        <v>0</v>
      </c>
      <c r="FC10" s="47">
        <f t="shared" si="0"/>
        <v>0</v>
      </c>
      <c r="FD10" s="6">
        <f t="shared" si="61"/>
        <v>0</v>
      </c>
      <c r="FE10" s="6">
        <f t="shared" si="62"/>
        <v>0</v>
      </c>
      <c r="FF10" s="6">
        <f t="shared" si="63"/>
        <v>0</v>
      </c>
      <c r="FG10" s="6">
        <f t="shared" si="64"/>
        <v>0</v>
      </c>
      <c r="FH10" s="6">
        <f t="shared" si="65"/>
        <v>0</v>
      </c>
      <c r="FI10" s="6">
        <f t="shared" si="66"/>
        <v>0</v>
      </c>
      <c r="FJ10" s="6">
        <f t="shared" si="67"/>
        <v>0</v>
      </c>
      <c r="FK10" s="6">
        <f t="shared" si="68"/>
        <v>0</v>
      </c>
      <c r="FL10" s="6">
        <f t="shared" si="69"/>
        <v>0</v>
      </c>
      <c r="FM10" s="6">
        <f t="shared" si="70"/>
        <v>0</v>
      </c>
      <c r="FN10" s="6">
        <f t="shared" si="71"/>
        <v>0</v>
      </c>
      <c r="FO10" s="6">
        <f t="shared" si="72"/>
        <v>0</v>
      </c>
      <c r="FP10" s="6">
        <f t="shared" si="73"/>
        <v>0</v>
      </c>
      <c r="FQ10" s="8">
        <f t="shared" si="74"/>
        <v>0</v>
      </c>
      <c r="FS10" s="47">
        <f t="shared" si="1"/>
        <v>0</v>
      </c>
      <c r="FT10" s="6">
        <f t="shared" si="75"/>
        <v>0</v>
      </c>
      <c r="FU10" s="6">
        <f t="shared" si="76"/>
        <v>0</v>
      </c>
      <c r="FV10" s="6">
        <f t="shared" si="77"/>
        <v>0</v>
      </c>
      <c r="FW10" s="6">
        <f t="shared" si="78"/>
        <v>0</v>
      </c>
      <c r="FX10" s="6">
        <f t="shared" si="79"/>
        <v>0</v>
      </c>
      <c r="FY10" s="6">
        <f t="shared" si="80"/>
        <v>0</v>
      </c>
      <c r="FZ10" s="6">
        <f t="shared" si="81"/>
        <v>0</v>
      </c>
      <c r="GA10" s="6">
        <f t="shared" si="82"/>
        <v>0</v>
      </c>
      <c r="GB10" s="6">
        <f t="shared" si="83"/>
        <v>0</v>
      </c>
      <c r="GC10" s="6">
        <f t="shared" si="84"/>
        <v>0</v>
      </c>
      <c r="GD10" s="6">
        <f t="shared" si="85"/>
        <v>0</v>
      </c>
      <c r="GE10" s="6">
        <f t="shared" si="86"/>
        <v>0</v>
      </c>
      <c r="GF10" s="6">
        <f t="shared" si="87"/>
        <v>0</v>
      </c>
      <c r="GG10" s="8">
        <f t="shared" si="88"/>
        <v>0</v>
      </c>
      <c r="GI10" s="47">
        <f t="shared" si="2"/>
        <v>0</v>
      </c>
      <c r="GJ10" s="6">
        <f t="shared" si="89"/>
        <v>0</v>
      </c>
      <c r="GK10" s="6">
        <f t="shared" si="90"/>
        <v>0</v>
      </c>
      <c r="GL10" s="6">
        <f t="shared" si="91"/>
        <v>0</v>
      </c>
      <c r="GM10" s="6">
        <f t="shared" si="92"/>
        <v>0</v>
      </c>
      <c r="GN10" s="6">
        <f t="shared" si="93"/>
        <v>0</v>
      </c>
      <c r="GO10" s="6">
        <f t="shared" si="94"/>
        <v>0</v>
      </c>
      <c r="GP10" s="6">
        <f t="shared" si="95"/>
        <v>0</v>
      </c>
      <c r="GQ10" s="6">
        <f t="shared" si="96"/>
        <v>0</v>
      </c>
      <c r="GR10" s="6">
        <f t="shared" si="97"/>
        <v>0</v>
      </c>
      <c r="GS10" s="6">
        <f t="shared" si="98"/>
        <v>0</v>
      </c>
      <c r="GT10" s="6">
        <f t="shared" si="99"/>
        <v>0</v>
      </c>
      <c r="GU10" s="6">
        <f t="shared" si="100"/>
        <v>0</v>
      </c>
      <c r="GV10" s="6">
        <f t="shared" si="101"/>
        <v>0</v>
      </c>
      <c r="GW10" s="8">
        <f t="shared" si="102"/>
        <v>0</v>
      </c>
      <c r="GZ10" s="47">
        <f t="shared" si="3"/>
        <v>0</v>
      </c>
      <c r="HA10" s="6"/>
      <c r="HB10" s="6"/>
      <c r="HC10" s="6"/>
      <c r="HD10" s="6"/>
      <c r="HE10" s="6"/>
      <c r="HF10" s="6"/>
      <c r="HG10" s="6"/>
      <c r="HH10" s="6"/>
      <c r="HI10" s="6"/>
      <c r="HJ10" s="6"/>
      <c r="HK10" s="6"/>
      <c r="HL10" s="6"/>
      <c r="HM10" s="6"/>
      <c r="HN10" s="8">
        <f t="shared" si="103"/>
        <v>0</v>
      </c>
      <c r="HQ10" s="517">
        <f>IF(Registrering!$B$21="Prosjekter som foregår i UiOs lokaler",IF($B10="Teknisk/adm. bistand/Feltassistent",J10*Tabeller!J$11,J10*Tabeller!J$10)/Tabeller!$H$5,IF($B10="Teknisk/adm. bistand/Feltassistent",J10*Tabeller!J$13,J10*Tabeller!J$12)/Tabeller!$H$5)</f>
        <v>0</v>
      </c>
      <c r="HR10" s="517">
        <f>IF(Registrering!$B$21="Prosjekter som foregår i UiOs lokaler",IF($B10="Teknisk/adm. bistand/Feltassistent",K10*Tabeller!K$11,K10*Tabeller!K$10)/Tabeller!$H$5,IF($B10="Teknisk/adm. bistand/Feltassistent",K10*Tabeller!K$13,K10*Tabeller!K$12)/Tabeller!$H$5)</f>
        <v>0</v>
      </c>
      <c r="HS10" s="517"/>
      <c r="HT10" s="517"/>
      <c r="HU10" s="517"/>
      <c r="HV10" s="517"/>
      <c r="HW10" s="517"/>
      <c r="HX10" s="517"/>
      <c r="HY10" s="517"/>
      <c r="HZ10" s="517"/>
      <c r="IA10" s="517"/>
      <c r="IB10" s="517"/>
      <c r="IC10" s="517"/>
    </row>
    <row r="11" spans="1:237" ht="15" x14ac:dyDescent="0.25">
      <c r="B11" s="231"/>
      <c r="C11" s="420">
        <f t="shared" si="54"/>
        <v>0</v>
      </c>
      <c r="D11" s="420">
        <f>IFERROR(IF(B11="Teknisk/adm. bistand/Feltassistent",F11*Tabeller!I$8,Budsjett!F11*Tabeller!H$8),0)</f>
        <v>0</v>
      </c>
      <c r="E11" s="420">
        <f t="shared" si="104"/>
        <v>0</v>
      </c>
      <c r="F11" s="58">
        <f>SUM(J11:V11)/Tabeller!H$5</f>
        <v>0</v>
      </c>
      <c r="G11" s="562"/>
      <c r="H11" s="563"/>
      <c r="I11" s="562"/>
      <c r="J11" s="564"/>
      <c r="K11" s="564"/>
      <c r="L11" s="564"/>
      <c r="M11" s="564"/>
      <c r="N11" s="564"/>
      <c r="O11" s="564"/>
      <c r="P11" s="564"/>
      <c r="Q11" s="564"/>
      <c r="R11" s="564"/>
      <c r="S11" s="564"/>
      <c r="T11" s="564"/>
      <c r="U11" s="564"/>
      <c r="V11" s="564"/>
      <c r="AR11" s="6">
        <f t="shared" si="58"/>
        <v>0</v>
      </c>
      <c r="AS11" s="6">
        <f>AR11*Tabeller!$I$35</f>
        <v>0</v>
      </c>
      <c r="AT11" s="6">
        <f t="shared" si="59"/>
        <v>0</v>
      </c>
      <c r="AU11" s="87">
        <f>AT11*Tabeller!$H$26</f>
        <v>0</v>
      </c>
      <c r="AV11" s="6">
        <f>SUM(AT11:AU11,AW11)*Tabeller!$H$28</f>
        <v>0</v>
      </c>
      <c r="AW11" s="6">
        <f>AS11*Tabeller!$H$27</f>
        <v>0</v>
      </c>
      <c r="AX11" s="6">
        <f t="shared" si="60"/>
        <v>0</v>
      </c>
      <c r="AY11" s="6">
        <f>AX11+(IF(B11="Teknisk adm bistand",Registrering!$E$43,Registrering!$B$43))</f>
        <v>501000</v>
      </c>
      <c r="AZ11" s="6">
        <f>AY11/Tabeller!$H$5</f>
        <v>307.73955773955777</v>
      </c>
      <c r="BC11" s="6">
        <f>((J11*Budsjett!$AZ11)*(Tabeller!I$35))</f>
        <v>0</v>
      </c>
      <c r="BD11" s="6">
        <f>((K11*Budsjett!$AZ11)*(Tabeller!J$35))</f>
        <v>0</v>
      </c>
      <c r="BE11" s="6">
        <f>((L11*Budsjett!$AZ11)*(Tabeller!K$35))</f>
        <v>0</v>
      </c>
      <c r="BF11" s="6">
        <f>((M11*Budsjett!$AZ11)*(Tabeller!L$35))</f>
        <v>0</v>
      </c>
      <c r="BG11" s="6">
        <f>((N11*Budsjett!$AZ11)*(Tabeller!M$35))</f>
        <v>0</v>
      </c>
      <c r="BH11" s="6">
        <f>((O11*Budsjett!$AZ11)*(Tabeller!N$35))</f>
        <v>0</v>
      </c>
      <c r="BI11" s="6">
        <f>((P11*Budsjett!$AZ11)*(Tabeller!O$35))</f>
        <v>0</v>
      </c>
      <c r="BJ11" s="6">
        <f>((Q11*Budsjett!$AZ11)*(Tabeller!P$35))</f>
        <v>0</v>
      </c>
      <c r="BK11" s="6">
        <f>((R11*Budsjett!$AZ11)*(Tabeller!Q$35))</f>
        <v>0</v>
      </c>
      <c r="BL11" s="6">
        <f>((S11*Budsjett!$AZ11)*(Tabeller!R$35))</f>
        <v>0</v>
      </c>
      <c r="BM11" s="6">
        <f>((T11*Budsjett!$AZ11)*(Tabeller!S$35))</f>
        <v>0</v>
      </c>
      <c r="BN11" s="6">
        <f>((U11*Budsjett!$AZ11)*(Tabeller!T$35))</f>
        <v>0</v>
      </c>
      <c r="BO11" s="6">
        <f>((V11*Budsjett!$AZ11)*(Tabeller!U$35))</f>
        <v>0</v>
      </c>
      <c r="BQ11" s="6">
        <f>IFERROR(IF($B11="Teknisk/adm. bistand/Feltassistent",CE11*Tabeller!J$11,Budsjett!CE11*Tabeller!J$10),0)</f>
        <v>0</v>
      </c>
      <c r="BR11" s="6">
        <f>IFERROR(IF($B11="Teknisk/adm. bistand/Feltassistent",CF11*Tabeller!K$11,Budsjett!CF11*Tabeller!K$10),0)</f>
        <v>0</v>
      </c>
      <c r="BS11" s="6">
        <f>IFERROR(IF($B11="Teknisk/adm. bistand/Feltassistent",CG11*Tabeller!L$11,Budsjett!CG11*Tabeller!L$10),0)</f>
        <v>0</v>
      </c>
      <c r="BT11" s="6">
        <f>IFERROR(IF($B11="Teknisk/adm. bistand/Feltassistent",CH11*Tabeller!M$11,Budsjett!CH11*Tabeller!M$10),0)</f>
        <v>0</v>
      </c>
      <c r="BU11" s="6">
        <f>IFERROR(IF($B11="Teknisk/adm. bistand/Feltassistent",CI11*Tabeller!N$11,Budsjett!CI11*Tabeller!N$10),0)</f>
        <v>0</v>
      </c>
      <c r="BV11" s="6">
        <f>IFERROR(IF($B11="Teknisk/adm. bistand/Feltassistent",CJ11*Tabeller!O$11,Budsjett!CJ11*Tabeller!O$10),0)</f>
        <v>0</v>
      </c>
      <c r="BW11" s="6">
        <f>IFERROR(IF($B11="Teknisk/adm. bistand/Feltassistent",CK11*Tabeller!P$11,Budsjett!CK11*Tabeller!P$10),0)</f>
        <v>0</v>
      </c>
      <c r="BX11" s="6">
        <f>IFERROR(IF($B11="Teknisk/adm. bistand/Feltassistent",CL11*Tabeller!Q$11,Budsjett!CL11*Tabeller!Q$10),0)</f>
        <v>0</v>
      </c>
      <c r="BY11" s="6">
        <f>IFERROR(IF($B11="Teknisk/adm. bistand/Feltassistent",CM11*Tabeller!R$11,Budsjett!CM11*Tabeller!R$10),0)</f>
        <v>0</v>
      </c>
      <c r="BZ11" s="6">
        <f>IFERROR(IF($B11="Teknisk/adm. bistand/Feltassistent",CN11*Tabeller!S$11,Budsjett!CN11*Tabeller!S$10),0)</f>
        <v>0</v>
      </c>
      <c r="CA11" s="6">
        <f>IFERROR(IF($B11="Teknisk/adm. bistand/Feltassistent",CO11*Tabeller!T$11,Budsjett!CO11*Tabeller!T$10),0)</f>
        <v>0</v>
      </c>
      <c r="CB11" s="6">
        <f>IFERROR(IF($B11="Teknisk/adm. bistand/Feltassistent",CP11*Tabeller!U$11,Budsjett!CP11*Tabeller!U$10),0)</f>
        <v>0</v>
      </c>
      <c r="CC11" s="6">
        <f>IFERROR(IF($B11="Teknisk/adm. bistand/Feltassistent",CQ11*Tabeller!V$11,Budsjett!CQ11*Tabeller!V$10),0)</f>
        <v>0</v>
      </c>
      <c r="CE11" s="634">
        <f>J11/Tabeller!$H$5</f>
        <v>0</v>
      </c>
      <c r="CF11" s="634">
        <f>K11/Tabeller!$H$5</f>
        <v>0</v>
      </c>
      <c r="CG11" s="634">
        <f>L11/Tabeller!$H$5</f>
        <v>0</v>
      </c>
      <c r="CH11" s="634">
        <f>M11/Tabeller!$H$5</f>
        <v>0</v>
      </c>
      <c r="CI11" s="634">
        <f>N11/Tabeller!$H$5</f>
        <v>0</v>
      </c>
      <c r="CJ11" s="634">
        <f>O11/Tabeller!$H$5</f>
        <v>0</v>
      </c>
      <c r="CK11" s="634">
        <f>P11/Tabeller!$H$5</f>
        <v>0</v>
      </c>
      <c r="CL11" s="634">
        <f>Q11/Tabeller!$H$5</f>
        <v>0</v>
      </c>
      <c r="CM11" s="634">
        <f>R11/Tabeller!$H$5</f>
        <v>0</v>
      </c>
      <c r="CN11" s="634">
        <f>S11/Tabeller!$H$5</f>
        <v>0</v>
      </c>
      <c r="CO11" s="634">
        <f>T11/Tabeller!$H$5</f>
        <v>0</v>
      </c>
      <c r="CP11" s="634">
        <f>U11/Tabeller!$H$5</f>
        <v>0</v>
      </c>
      <c r="CQ11" s="634">
        <f>V11/Tabeller!$H$5</f>
        <v>0</v>
      </c>
      <c r="CS11" s="6">
        <f>IFERROR(IF($E$61=$L$61,BC11*#REF!,BC11*Budsjett!#REF!),0)</f>
        <v>0</v>
      </c>
      <c r="CT11" s="6">
        <f>IFERROR(IF($E$61=$L$61,BD11*#REF!,BD11*Budsjett!#REF!),0)</f>
        <v>0</v>
      </c>
      <c r="CU11" s="6">
        <f>IFERROR(IF($E$61=$L$61,BE11*#REF!,BE11*Budsjett!#REF!),0)</f>
        <v>0</v>
      </c>
      <c r="CV11" s="6">
        <f>IFERROR(IF($E$61=$L$61,BF11*#REF!,BF11*Budsjett!#REF!),0)</f>
        <v>0</v>
      </c>
      <c r="CW11" s="6">
        <f>IFERROR(IF($E$61=$L$61,BG11*#REF!,BG11*Budsjett!#REF!),0)</f>
        <v>0</v>
      </c>
      <c r="CX11" s="6">
        <f>IFERROR(IF($E$61=$L$61,BH11*#REF!,BH11*Budsjett!#REF!),0)</f>
        <v>0</v>
      </c>
      <c r="CY11" s="6">
        <f>IFERROR(IF($E$61=$L$61,BI11*#REF!,BI11*Budsjett!#REF!),0)</f>
        <v>0</v>
      </c>
      <c r="CZ11" s="6">
        <f>IFERROR(IF($E$61=$L$61,BJ11*#REF!,BJ11*Budsjett!#REF!),0)</f>
        <v>0</v>
      </c>
      <c r="DA11" s="6">
        <f>IFERROR(IF($E$61=$L$61,BK11*#REF!,BK11*Budsjett!#REF!),0)</f>
        <v>0</v>
      </c>
      <c r="DB11" s="6">
        <f>IFERROR(IF($E$61=$L$61,BL11*#REF!,BL11*Budsjett!#REF!),0)</f>
        <v>0</v>
      </c>
      <c r="DC11" s="6">
        <f>IFERROR(IF($E$61=$L$61,BM11*#REF!,BM11*Budsjett!#REF!),0)</f>
        <v>0</v>
      </c>
      <c r="DD11" s="6">
        <f>IFERROR(IF($E$61=$L$61,BN11*#REF!,BN11*Budsjett!#REF!),0)</f>
        <v>0</v>
      </c>
      <c r="DE11" s="6">
        <f>IFERROR(IF($E$61=$L$61,BO11*#REF!,BO11*Budsjett!#REF!),0)</f>
        <v>0</v>
      </c>
      <c r="DH11" s="6">
        <f t="shared" si="34"/>
        <v>0</v>
      </c>
      <c r="DI11" s="6">
        <f t="shared" si="34"/>
        <v>0</v>
      </c>
      <c r="DJ11" s="6">
        <f t="shared" si="34"/>
        <v>0</v>
      </c>
      <c r="DK11" s="6">
        <f t="shared" si="34"/>
        <v>0</v>
      </c>
      <c r="DL11" s="6">
        <f t="shared" si="34"/>
        <v>0</v>
      </c>
      <c r="DM11" s="6">
        <f t="shared" si="34"/>
        <v>0</v>
      </c>
      <c r="DN11" s="6">
        <f t="shared" si="34"/>
        <v>0</v>
      </c>
      <c r="DO11" s="6">
        <f t="shared" si="34"/>
        <v>0</v>
      </c>
      <c r="DP11" s="6">
        <f t="shared" si="34"/>
        <v>0</v>
      </c>
      <c r="DQ11" s="6">
        <f t="shared" si="35"/>
        <v>0</v>
      </c>
      <c r="DR11" s="6">
        <f t="shared" si="36"/>
        <v>0</v>
      </c>
      <c r="DS11" s="6">
        <f t="shared" si="37"/>
        <v>0</v>
      </c>
      <c r="DT11" s="6">
        <f t="shared" si="38"/>
        <v>0</v>
      </c>
      <c r="DV11" s="47">
        <f t="shared" si="39"/>
        <v>0</v>
      </c>
      <c r="DW11" s="6">
        <f>-((IF($DV11="Teknisk/adm. bistand/Feltassistent",IF(Budsjett!BC11*(1+Tabeller!$I$61)&gt;Tabeller!I$55,Tabeller!I$55,Budsjett!BC11*(1+Tabeller!$I$61)),0)+(IF($DV11="Forsker - professor",Tabeller!I$55*J11,0)+IF($DV11="Prosjektleder/adm.leder",Tabeller!I$54*J11,0)+IF($DV11="Forsker - 1.aman.",Tabeller!I$56*J11,0)+IF($DV11="Gjesteforsker",Tabeller!I$57*J11,0)+IF($DV11="Postdoktor / forsker",Tabeller!I$58*J11,0)+IF($DV11="Stipendiat",Tabeller!I$59*J11,0)+IF($DV11="Forsker (rundsum)",Tabeller!#REF!*J11,0)+IF($DV11="Vit.ass",Tabeller!I$60*J11,0))/1))</f>
        <v>0</v>
      </c>
      <c r="DX11" s="6">
        <f>-((IF($DV11="Teknisk/adm. bistand/Feltassistent",IF(Budsjett!BD11*(1+Tabeller!$I$61)&gt;Tabeller!J$55,Tabeller!J$55,Budsjett!BD11*(1+Tabeller!$I$61)),0)+(IF($DV11="Forsker - professor",Tabeller!J$55*K11,0)+IF($DV11="Prosjektleder/adm.leder",Tabeller!J$54*K11,0)+IF($DV11="Forsker - 1.aman.",Tabeller!J$56*K11,0)+IF($DV11="Gjesteforsker",Tabeller!J$57*K11,0)+IF($DV11="Postdoktor / forsker",Tabeller!J$58*K11,0)+IF($DV11="Stipendiat",Tabeller!J$59*K11,0)+IF($DV11="Forsker (rundsum)",Tabeller!#REF!*K11,0)+IF($DV11="Vit.ass",Tabeller!J$60*K11,0))/1))</f>
        <v>0</v>
      </c>
      <c r="DY11" s="6">
        <f>-((IF($DV11="Teknisk/adm. bistand/Feltassistent",IF(Budsjett!BE11*(1+Tabeller!$I$61)&gt;Tabeller!K$55,Tabeller!K$55,Budsjett!BE11*(1+Tabeller!$I$61)),0)+(IF($DV11="Forsker - professor",Tabeller!K$55*L11,0)+IF($DV11="Prosjektleder/adm.leder",Tabeller!K$54*L11,0)+IF($DV11="Forsker - 1.aman.",Tabeller!K$56*L11,0)+IF($DV11="Gjesteforsker",Tabeller!K$57*L11,0)+IF($DV11="Postdoktor / forsker",Tabeller!K$58*L11,0)+IF($DV11="Stipendiat",Tabeller!K$59*L11,0)+IF($DV11="Forsker (rundsum)",Tabeller!#REF!*L11,0)+IF($DV11="Vit.ass",Tabeller!K$60*L11,0))/1))</f>
        <v>0</v>
      </c>
      <c r="DZ11" s="6">
        <f>-((IF($DV11="Teknisk/adm. bistand/Feltassistent",IF(Budsjett!BF11*(1+Tabeller!$I$61)&gt;Tabeller!L$55,Tabeller!L$55,Budsjett!BF11*(1+Tabeller!$I$61)),0)+(IF($DV11="Forsker - professor",Tabeller!L$55*M11,0)+IF($DV11="Prosjektleder/adm.leder",Tabeller!L$54*M11,0)+IF($DV11="Forsker - 1.aman.",Tabeller!L$56*M11,0)+IF($DV11="Gjesteforsker",Tabeller!L$57*M11,0)+IF($DV11="Postdoktor / forsker",Tabeller!L$58*M11,0)+IF($DV11="Stipendiat",Tabeller!L$59*M11,0)+IF($DV11="Forsker (rundsum)",Tabeller!#REF!*M11,0)+IF($DV11="Vit.ass",Tabeller!L$60*M11,0))/1))</f>
        <v>0</v>
      </c>
      <c r="EA11" s="6">
        <f>-((IF($DV11="Teknisk/adm. bistand/Feltassistent",IF(Budsjett!BG11*(1+Tabeller!$I$61)&gt;Tabeller!M$55,Tabeller!M$55,Budsjett!BG11*(1+Tabeller!$I$61)),0)+(IF($DV11="Forsker - professor",Tabeller!M$55*N11,0)+IF($DV11="Prosjektleder/adm.leder",Tabeller!M$54*N11,0)+IF($DV11="Forsker - 1.aman.",Tabeller!M$56*N11,0)+IF($DV11="Gjesteforsker",Tabeller!M$57*N11,0)+IF($DV11="Postdoktor / forsker",Tabeller!M$58*N11,0)+IF($DV11="Stipendiat",Tabeller!M$59*N11,0)+IF($DV11="Forsker (rundsum)",Tabeller!#REF!*N11,0)+IF($DV11="Vit.ass",Tabeller!M$60*N11,0))/1))</f>
        <v>0</v>
      </c>
      <c r="EB11" s="6">
        <f>-((IF($DV11="Teknisk/adm. bistand/Feltassistent",IF(Budsjett!BH11*(1+Tabeller!$I$61)&gt;Tabeller!N$55,Tabeller!N$55,Budsjett!BH11*(1+Tabeller!$I$61)),0)+(IF($DV11="Forsker - professor",Tabeller!N$55*O11,0)+IF($DV11="Prosjektleder/adm.leder",Tabeller!N$54*O11,0)+IF($DV11="Forsker - 1.aman.",Tabeller!N$56*O11,0)+IF($DV11="Gjesteforsker",Tabeller!N$57*O11,0)+IF($DV11="Postdoktor / forsker",Tabeller!N$58*O11,0)+IF($DV11="Stipendiat",Tabeller!N$59*O11,0)+IF($DV11="Forsker (rundsum)",Tabeller!#REF!*O11,0)+IF($DV11="Vit.ass",Tabeller!N$60*O11,0))/1))</f>
        <v>0</v>
      </c>
      <c r="EC11" s="6">
        <f>-((IF($DV11="Teknisk/adm. bistand/Feltassistent",IF(Budsjett!BI11*(1+Tabeller!$I$61)&gt;Tabeller!O$55,Tabeller!O$55,Budsjett!BI11*(1+Tabeller!$I$61)),0)+(IF($DV11="Forsker - professor",Tabeller!O$55*P11,0)+IF($DV11="Prosjektleder/adm.leder",Tabeller!O$54*P11,0)+IF($DV11="Forsker - 1.aman.",Tabeller!O$56*P11,0)+IF($DV11="Gjesteforsker",Tabeller!O$57*P11,0)+IF($DV11="Postdoktor / forsker",Tabeller!O$58*P11,0)+IF($DV11="Stipendiat",Tabeller!O$59*P11,0)+IF($DV11="Forsker (rundsum)",Tabeller!#REF!*P11,0)+IF($DV11="Vit.ass",Tabeller!O$60*P11,0))/1))</f>
        <v>0</v>
      </c>
      <c r="ED11" s="6">
        <f>-((IF($DV11="Teknisk/adm. bistand/Feltassistent",IF(Budsjett!BJ11*(1+Tabeller!$I$61)&gt;Tabeller!P$55,Tabeller!P$55,Budsjett!BJ11*(1+Tabeller!$I$61)),0)+(IF($DV11="Forsker - professor",Tabeller!P$55*Q11,0)+IF($DV11="Prosjektleder/adm.leder",Tabeller!P$54*Q11,0)+IF($DV11="Forsker - 1.aman.",Tabeller!P$56*Q11,0)+IF($DV11="Gjesteforsker",Tabeller!P$57*Q11,0)+IF($DV11="Postdoktor / forsker",Tabeller!P$58*Q11,0)+IF($DV11="Stipendiat",Tabeller!P$59*Q11,0)+IF($DV11="Forsker (rundsum)",Tabeller!#REF!*Q11,0)+IF($DV11="Vit.ass",Tabeller!P$60*Q11,0))/1))</f>
        <v>0</v>
      </c>
      <c r="EE11" s="6">
        <f>-((IF($DV11="Teknisk/adm. bistand/Feltassistent",IF(Budsjett!BK11*(1+Tabeller!$I$61)&gt;Tabeller!Q$55,Tabeller!Q$55,Budsjett!BK11*(1+Tabeller!$I$61)),0)+(IF($DV11="Forsker - professor",Tabeller!Q$55*R11,0)+IF($DV11="Prosjektleder/adm.leder",Tabeller!Q$54*R11,0)+IF($DV11="Forsker - 1.aman.",Tabeller!Q$56*R11,0)+IF($DV11="Gjesteforsker",Tabeller!Q$57*R11,0)+IF($DV11="Postdoktor / forsker",Tabeller!Q$58*R11,0)+IF($DV11="Stipendiat",Tabeller!Q$59*R11,0)+IF($DV11="Forsker (rundsum)",Tabeller!#REF!*R11,0)+IF($DV11="Vit.ass",Tabeller!Q$60*R11,0))/1))</f>
        <v>0</v>
      </c>
      <c r="EF11" s="6">
        <f>-((IF($DV11="Teknisk/adm. bistand/Feltassistent",IF(Budsjett!BL11*(1+Tabeller!$I$61)&gt;Tabeller!R$55,Tabeller!R$55,Budsjett!BL11*(1+Tabeller!$I$61)),0)+(IF($DV11="Forsker - professor",Tabeller!R$55*S11,0)+IF($DV11="Prosjektleder/adm.leder",Tabeller!R$54*S11,0)+IF($DV11="Forsker - 1.aman.",Tabeller!R$56*S11,0)+IF($DV11="Gjesteforsker",Tabeller!R$57*S11,0)+IF($DV11="Postdoktor / forsker",Tabeller!R$58*S11,0)+IF($DV11="Stipendiat",Tabeller!R$59*S11,0)+IF($DV11="Forsker (rundsum)",Tabeller!#REF!*S11,0)+IF($DV11="Vit.ass",Tabeller!R$60*S11,0))/1))</f>
        <v>0</v>
      </c>
      <c r="EG11" s="6">
        <f>-((IF($DV11="Teknisk/adm. bistand/Feltassistent",IF(Budsjett!BM11*(1+Tabeller!$I$61)&gt;Tabeller!S$55,Tabeller!S$55,Budsjett!BM11*(1+Tabeller!$I$61)),0)+(IF($DV11="Forsker - professor",Tabeller!S$55*T11,0)+IF($DV11="Prosjektleder/adm.leder",Tabeller!S$54*T11,0)+IF($DV11="Forsker - 1.aman.",Tabeller!S$56*T11,0)+IF($DV11="Gjesteforsker",Tabeller!S$57*T11,0)+IF($DV11="Postdoktor / forsker",Tabeller!S$58*T11,0)+IF($DV11="Stipendiat",Tabeller!S$59*T11,0)+IF($DV11="Forsker (rundsum)",Tabeller!#REF!*T11,0)+IF($DV11="Vit.ass",Tabeller!S$60*T11,0))/1))</f>
        <v>0</v>
      </c>
      <c r="EH11" s="6">
        <f>-((IF($DV11="Teknisk/adm. bistand/Feltassistent",IF(Budsjett!BN11*(1+Tabeller!$I$61)&gt;Tabeller!T$55,Tabeller!T$55,Budsjett!BN11*(1+Tabeller!$I$61)),0)+(IF($DV11="Forsker - professor",Tabeller!T$55*U11,0)+IF($DV11="Prosjektleder/adm.leder",Tabeller!T$54*U11,0)+IF($DV11="Forsker - 1.aman.",Tabeller!T$56*U11,0)+IF($DV11="Gjesteforsker",Tabeller!T$57*U11,0)+IF($DV11="Postdoktor / forsker",Tabeller!T$58*U11,0)+IF($DV11="Stipendiat",Tabeller!T$59*U11,0)+IF($DV11="Forsker (rundsum)",Tabeller!#REF!*U11,0)+IF($DV11="Vit.ass",Tabeller!T$60*U11,0))/1))</f>
        <v>0</v>
      </c>
      <c r="EI11" s="6">
        <f>-((IF($DV11="Teknisk/adm. bistand/Feltassistent",IF(Budsjett!BO11*(1+Tabeller!$I$61)&gt;Tabeller!U$55,Tabeller!U$55,Budsjett!BO11*(1+Tabeller!$I$61)),0)+(IF($DV11="Forsker - professor",Tabeller!U$55*V11,0)+IF($DV11="Prosjektleder/adm.leder",Tabeller!U$54*V11,0)+IF($DV11="Forsker - 1.aman.",Tabeller!U$56*V11,0)+IF($DV11="Gjesteforsker",Tabeller!U$57*V11,0)+IF($DV11="Postdoktor / forsker",Tabeller!U$58*V11,0)+IF($DV11="Stipendiat",Tabeller!U$59*V11,0)+IF($DV11="Forsker (rundsum)",Tabeller!#REF!*V11,0)+IF($DV11="Vit.ass",Tabeller!U$60*V11,0))/1))</f>
        <v>0</v>
      </c>
      <c r="EJ11" s="8">
        <f t="shared" si="40"/>
        <v>0</v>
      </c>
      <c r="EM11" s="47">
        <f t="shared" si="41"/>
        <v>0</v>
      </c>
      <c r="EN11" s="6">
        <f t="shared" si="42"/>
        <v>0</v>
      </c>
      <c r="EO11" s="6">
        <f t="shared" si="42"/>
        <v>0</v>
      </c>
      <c r="EP11" s="6">
        <f t="shared" si="42"/>
        <v>0</v>
      </c>
      <c r="EQ11" s="6">
        <f t="shared" si="42"/>
        <v>0</v>
      </c>
      <c r="ER11" s="6">
        <f t="shared" si="42"/>
        <v>0</v>
      </c>
      <c r="ES11" s="6">
        <f t="shared" si="42"/>
        <v>0</v>
      </c>
      <c r="ET11" s="6">
        <f t="shared" si="42"/>
        <v>0</v>
      </c>
      <c r="EU11" s="6">
        <f t="shared" si="42"/>
        <v>0</v>
      </c>
      <c r="EV11" s="6">
        <f t="shared" si="42"/>
        <v>0</v>
      </c>
      <c r="EW11" s="6">
        <f t="shared" si="42"/>
        <v>0</v>
      </c>
      <c r="EX11" s="6">
        <f t="shared" si="43"/>
        <v>0</v>
      </c>
      <c r="EY11" s="6">
        <f t="shared" si="44"/>
        <v>0</v>
      </c>
      <c r="EZ11" s="6">
        <f t="shared" si="45"/>
        <v>0</v>
      </c>
      <c r="FA11" s="8">
        <f t="shared" si="46"/>
        <v>0</v>
      </c>
      <c r="FC11" s="47">
        <f t="shared" si="0"/>
        <v>0</v>
      </c>
      <c r="FD11" s="6">
        <f t="shared" si="61"/>
        <v>0</v>
      </c>
      <c r="FE11" s="6">
        <f t="shared" si="62"/>
        <v>0</v>
      </c>
      <c r="FF11" s="6">
        <f t="shared" si="63"/>
        <v>0</v>
      </c>
      <c r="FG11" s="6">
        <f t="shared" si="64"/>
        <v>0</v>
      </c>
      <c r="FH11" s="6">
        <f t="shared" si="65"/>
        <v>0</v>
      </c>
      <c r="FI11" s="6">
        <f t="shared" si="66"/>
        <v>0</v>
      </c>
      <c r="FJ11" s="6">
        <f t="shared" si="67"/>
        <v>0</v>
      </c>
      <c r="FK11" s="6">
        <f t="shared" si="68"/>
        <v>0</v>
      </c>
      <c r="FL11" s="6">
        <f t="shared" si="69"/>
        <v>0</v>
      </c>
      <c r="FM11" s="6">
        <f t="shared" si="70"/>
        <v>0</v>
      </c>
      <c r="FN11" s="6">
        <f t="shared" si="71"/>
        <v>0</v>
      </c>
      <c r="FO11" s="6">
        <f t="shared" si="72"/>
        <v>0</v>
      </c>
      <c r="FP11" s="6">
        <f t="shared" si="73"/>
        <v>0</v>
      </c>
      <c r="FQ11" s="8">
        <f t="shared" si="74"/>
        <v>0</v>
      </c>
      <c r="FS11" s="47">
        <f t="shared" si="1"/>
        <v>0</v>
      </c>
      <c r="FT11" s="6">
        <f t="shared" si="75"/>
        <v>0</v>
      </c>
      <c r="FU11" s="6">
        <f t="shared" si="76"/>
        <v>0</v>
      </c>
      <c r="FV11" s="6">
        <f t="shared" si="77"/>
        <v>0</v>
      </c>
      <c r="FW11" s="6">
        <f t="shared" si="78"/>
        <v>0</v>
      </c>
      <c r="FX11" s="6">
        <f t="shared" si="79"/>
        <v>0</v>
      </c>
      <c r="FY11" s="6">
        <f t="shared" si="80"/>
        <v>0</v>
      </c>
      <c r="FZ11" s="6">
        <f t="shared" si="81"/>
        <v>0</v>
      </c>
      <c r="GA11" s="6">
        <f t="shared" si="82"/>
        <v>0</v>
      </c>
      <c r="GB11" s="6">
        <f t="shared" si="83"/>
        <v>0</v>
      </c>
      <c r="GC11" s="6">
        <f t="shared" si="84"/>
        <v>0</v>
      </c>
      <c r="GD11" s="6">
        <f t="shared" si="85"/>
        <v>0</v>
      </c>
      <c r="GE11" s="6">
        <f t="shared" si="86"/>
        <v>0</v>
      </c>
      <c r="GF11" s="6">
        <f t="shared" si="87"/>
        <v>0</v>
      </c>
      <c r="GG11" s="8">
        <f t="shared" si="88"/>
        <v>0</v>
      </c>
      <c r="GI11" s="47">
        <f t="shared" si="2"/>
        <v>0</v>
      </c>
      <c r="GJ11" s="6">
        <f t="shared" si="89"/>
        <v>0</v>
      </c>
      <c r="GK11" s="6">
        <f t="shared" si="90"/>
        <v>0</v>
      </c>
      <c r="GL11" s="6">
        <f t="shared" si="91"/>
        <v>0</v>
      </c>
      <c r="GM11" s="6">
        <f t="shared" si="92"/>
        <v>0</v>
      </c>
      <c r="GN11" s="6">
        <f t="shared" si="93"/>
        <v>0</v>
      </c>
      <c r="GO11" s="6">
        <f t="shared" si="94"/>
        <v>0</v>
      </c>
      <c r="GP11" s="6">
        <f t="shared" si="95"/>
        <v>0</v>
      </c>
      <c r="GQ11" s="6">
        <f t="shared" si="96"/>
        <v>0</v>
      </c>
      <c r="GR11" s="6">
        <f t="shared" si="97"/>
        <v>0</v>
      </c>
      <c r="GS11" s="6">
        <f t="shared" si="98"/>
        <v>0</v>
      </c>
      <c r="GT11" s="6">
        <f t="shared" si="99"/>
        <v>0</v>
      </c>
      <c r="GU11" s="6">
        <f t="shared" si="100"/>
        <v>0</v>
      </c>
      <c r="GV11" s="6">
        <f t="shared" si="101"/>
        <v>0</v>
      </c>
      <c r="GW11" s="8">
        <f t="shared" si="102"/>
        <v>0</v>
      </c>
      <c r="GZ11" s="47">
        <f t="shared" si="3"/>
        <v>0</v>
      </c>
      <c r="HA11" s="6"/>
      <c r="HB11" s="6"/>
      <c r="HC11" s="6"/>
      <c r="HD11" s="6"/>
      <c r="HE11" s="6"/>
      <c r="HF11" s="6"/>
      <c r="HG11" s="6"/>
      <c r="HH11" s="6"/>
      <c r="HI11" s="6"/>
      <c r="HJ11" s="6"/>
      <c r="HK11" s="6"/>
      <c r="HL11" s="6"/>
      <c r="HM11" s="6"/>
      <c r="HN11" s="8">
        <f t="shared" si="103"/>
        <v>0</v>
      </c>
      <c r="HQ11" s="517">
        <f>IF(Registrering!$B$21="Prosjekter som foregår i UiOs lokaler",IF($B11="Teknisk/adm. bistand/Feltassistent",J11*Tabeller!J$11,J11*Tabeller!J$10)/Tabeller!$H$5,IF($B11="Teknisk/adm. bistand/Feltassistent",J11*Tabeller!J$13,J11*Tabeller!J$12)/Tabeller!$H$5)</f>
        <v>0</v>
      </c>
      <c r="HR11" s="517">
        <f>IF(Registrering!$B$21="Prosjekter som foregår i UiOs lokaler",IF($B11="Teknisk/adm. bistand/Feltassistent",K11*Tabeller!K$11,K11*Tabeller!K$10)/Tabeller!$H$5,IF($B11="Teknisk/adm. bistand/Feltassistent",K11*Tabeller!K$13,K11*Tabeller!K$12)/Tabeller!$H$5)</f>
        <v>0</v>
      </c>
      <c r="HS11" s="517"/>
      <c r="HT11" s="517"/>
      <c r="HU11" s="517"/>
      <c r="HV11" s="517"/>
      <c r="HW11" s="517"/>
      <c r="HX11" s="517"/>
      <c r="HY11" s="517"/>
      <c r="HZ11" s="517"/>
      <c r="IA11" s="517"/>
      <c r="IB11" s="517"/>
      <c r="IC11" s="517"/>
    </row>
    <row r="12" spans="1:237" ht="15" x14ac:dyDescent="0.25">
      <c r="B12" s="231"/>
      <c r="C12" s="420">
        <f t="shared" si="54"/>
        <v>0</v>
      </c>
      <c r="D12" s="420">
        <f>IFERROR(IF(B12="Teknisk/adm. bistand/Feltassistent",F12*Tabeller!I$8,Budsjett!F12*Tabeller!H$8),0)</f>
        <v>0</v>
      </c>
      <c r="E12" s="420">
        <f t="shared" si="104"/>
        <v>0</v>
      </c>
      <c r="F12" s="58">
        <f>SUM(J12:V12)/Tabeller!H$5</f>
        <v>0</v>
      </c>
      <c r="G12" s="562"/>
      <c r="H12" s="563"/>
      <c r="I12" s="562"/>
      <c r="J12" s="564"/>
      <c r="K12" s="564"/>
      <c r="L12" s="564"/>
      <c r="M12" s="564"/>
      <c r="N12" s="564"/>
      <c r="O12" s="564"/>
      <c r="P12" s="564"/>
      <c r="Q12" s="564"/>
      <c r="R12" s="564"/>
      <c r="S12" s="564"/>
      <c r="T12" s="564"/>
      <c r="U12" s="564"/>
      <c r="V12" s="564"/>
      <c r="AR12" s="6">
        <f t="shared" si="58"/>
        <v>0</v>
      </c>
      <c r="AS12" s="6">
        <f>AR12*Tabeller!$I$35</f>
        <v>0</v>
      </c>
      <c r="AT12" s="6">
        <f t="shared" si="59"/>
        <v>0</v>
      </c>
      <c r="AU12" s="87">
        <f>AT12*Tabeller!$H$26</f>
        <v>0</v>
      </c>
      <c r="AV12" s="6">
        <f>SUM(AT12:AU12,AW12)*Tabeller!$H$28</f>
        <v>0</v>
      </c>
      <c r="AW12" s="6">
        <f>AS12*Tabeller!$H$27</f>
        <v>0</v>
      </c>
      <c r="AX12" s="6">
        <f t="shared" si="60"/>
        <v>0</v>
      </c>
      <c r="AY12" s="6">
        <f>AX12+(IF(B12="Teknisk adm bistand",Registrering!$E$43,Registrering!$B$43))</f>
        <v>501000</v>
      </c>
      <c r="AZ12" s="6">
        <f>AY12/Tabeller!$H$5</f>
        <v>307.73955773955777</v>
      </c>
      <c r="BC12" s="6">
        <f>((J12*Budsjett!$AZ12)*(Tabeller!I$35))</f>
        <v>0</v>
      </c>
      <c r="BD12" s="6">
        <f>((K12*Budsjett!$AZ12)*(Tabeller!J$35))</f>
        <v>0</v>
      </c>
      <c r="BE12" s="6">
        <f>((L12*Budsjett!$AZ12)*(Tabeller!K$35))</f>
        <v>0</v>
      </c>
      <c r="BF12" s="6">
        <f>((M12*Budsjett!$AZ12)*(Tabeller!L$35))</f>
        <v>0</v>
      </c>
      <c r="BG12" s="6">
        <f>((N12*Budsjett!$AZ12)*(Tabeller!M$35))</f>
        <v>0</v>
      </c>
      <c r="BH12" s="6">
        <f>((O12*Budsjett!$AZ12)*(Tabeller!N$35))</f>
        <v>0</v>
      </c>
      <c r="BI12" s="6">
        <f>((P12*Budsjett!$AZ12)*(Tabeller!O$35))</f>
        <v>0</v>
      </c>
      <c r="BJ12" s="6">
        <f>((Q12*Budsjett!$AZ12)*(Tabeller!P$35))</f>
        <v>0</v>
      </c>
      <c r="BK12" s="6">
        <f>((R12*Budsjett!$AZ12)*(Tabeller!Q$35))</f>
        <v>0</v>
      </c>
      <c r="BL12" s="6">
        <f>((S12*Budsjett!$AZ12)*(Tabeller!R$35))</f>
        <v>0</v>
      </c>
      <c r="BM12" s="6">
        <f>((T12*Budsjett!$AZ12)*(Tabeller!S$35))</f>
        <v>0</v>
      </c>
      <c r="BN12" s="6">
        <f>((U12*Budsjett!$AZ12)*(Tabeller!T$35))</f>
        <v>0</v>
      </c>
      <c r="BO12" s="6">
        <f>((V12*Budsjett!$AZ12)*(Tabeller!U$35))</f>
        <v>0</v>
      </c>
      <c r="BQ12" s="6">
        <f>IFERROR(IF($B12="Teknisk/adm. bistand/Feltassistent",CE12*Tabeller!J$11,Budsjett!CE12*Tabeller!J$10),0)</f>
        <v>0</v>
      </c>
      <c r="BR12" s="6">
        <f>IFERROR(IF($B12="Teknisk/adm. bistand/Feltassistent",CF12*Tabeller!K$11,Budsjett!CF12*Tabeller!K$10),0)</f>
        <v>0</v>
      </c>
      <c r="BS12" s="6">
        <f>IFERROR(IF($B12="Teknisk/adm. bistand/Feltassistent",CG12*Tabeller!L$11,Budsjett!CG12*Tabeller!L$10),0)</f>
        <v>0</v>
      </c>
      <c r="BT12" s="6">
        <f>IFERROR(IF($B12="Teknisk/adm. bistand/Feltassistent",CH12*Tabeller!M$11,Budsjett!CH12*Tabeller!M$10),0)</f>
        <v>0</v>
      </c>
      <c r="BU12" s="6">
        <f>IFERROR(IF($B12="Teknisk/adm. bistand/Feltassistent",CI12*Tabeller!N$11,Budsjett!CI12*Tabeller!N$10),0)</f>
        <v>0</v>
      </c>
      <c r="BV12" s="6">
        <f>IFERROR(IF($B12="Teknisk/adm. bistand/Feltassistent",CJ12*Tabeller!O$11,Budsjett!CJ12*Tabeller!O$10),0)</f>
        <v>0</v>
      </c>
      <c r="BW12" s="6">
        <f>IFERROR(IF($B12="Teknisk/adm. bistand/Feltassistent",CK12*Tabeller!P$11,Budsjett!CK12*Tabeller!P$10),0)</f>
        <v>0</v>
      </c>
      <c r="BX12" s="6">
        <f>IFERROR(IF($B12="Teknisk/adm. bistand/Feltassistent",CL12*Tabeller!Q$11,Budsjett!CL12*Tabeller!Q$10),0)</f>
        <v>0</v>
      </c>
      <c r="BY12" s="6">
        <f>IFERROR(IF($B12="Teknisk/adm. bistand/Feltassistent",CM12*Tabeller!R$11,Budsjett!CM12*Tabeller!R$10),0)</f>
        <v>0</v>
      </c>
      <c r="BZ12" s="6">
        <f>IFERROR(IF($B12="Teknisk/adm. bistand/Feltassistent",CN12*Tabeller!S$11,Budsjett!CN12*Tabeller!S$10),0)</f>
        <v>0</v>
      </c>
      <c r="CA12" s="6">
        <f>IFERROR(IF($B12="Teknisk/adm. bistand/Feltassistent",CO12*Tabeller!T$11,Budsjett!CO12*Tabeller!T$10),0)</f>
        <v>0</v>
      </c>
      <c r="CB12" s="6">
        <f>IFERROR(IF($B12="Teknisk/adm. bistand/Feltassistent",CP12*Tabeller!U$11,Budsjett!CP12*Tabeller!U$10),0)</f>
        <v>0</v>
      </c>
      <c r="CC12" s="6">
        <f>IFERROR(IF($B12="Teknisk/adm. bistand/Feltassistent",CQ12*Tabeller!V$11,Budsjett!CQ12*Tabeller!V$10),0)</f>
        <v>0</v>
      </c>
      <c r="CE12" s="634">
        <f>J12/Tabeller!$H$5</f>
        <v>0</v>
      </c>
      <c r="CF12" s="634">
        <f>K12/Tabeller!$H$5</f>
        <v>0</v>
      </c>
      <c r="CG12" s="634">
        <f>L12/Tabeller!$H$5</f>
        <v>0</v>
      </c>
      <c r="CH12" s="634">
        <f>M12/Tabeller!$H$5</f>
        <v>0</v>
      </c>
      <c r="CI12" s="634">
        <f>N12/Tabeller!$H$5</f>
        <v>0</v>
      </c>
      <c r="CJ12" s="634">
        <f>O12/Tabeller!$H$5</f>
        <v>0</v>
      </c>
      <c r="CK12" s="634">
        <f>P12/Tabeller!$H$5</f>
        <v>0</v>
      </c>
      <c r="CL12" s="634">
        <f>Q12/Tabeller!$H$5</f>
        <v>0</v>
      </c>
      <c r="CM12" s="634">
        <f>R12/Tabeller!$H$5</f>
        <v>0</v>
      </c>
      <c r="CN12" s="634">
        <f>S12/Tabeller!$H$5</f>
        <v>0</v>
      </c>
      <c r="CO12" s="634">
        <f>T12/Tabeller!$H$5</f>
        <v>0</v>
      </c>
      <c r="CP12" s="634">
        <f>U12/Tabeller!$H$5</f>
        <v>0</v>
      </c>
      <c r="CQ12" s="634">
        <f>V12/Tabeller!$H$5</f>
        <v>0</v>
      </c>
      <c r="CS12" s="6">
        <f>IFERROR(IF($E$61=$L$61,BC12*#REF!,BC12*Budsjett!#REF!),0)</f>
        <v>0</v>
      </c>
      <c r="CT12" s="6">
        <f>IFERROR(IF($E$61=$L$61,BD12*#REF!,BD12*Budsjett!#REF!),0)</f>
        <v>0</v>
      </c>
      <c r="CU12" s="6">
        <f>IFERROR(IF($E$61=$L$61,BE12*#REF!,BE12*Budsjett!#REF!),0)</f>
        <v>0</v>
      </c>
      <c r="CV12" s="6">
        <f>IFERROR(IF($E$61=$L$61,BF12*#REF!,BF12*Budsjett!#REF!),0)</f>
        <v>0</v>
      </c>
      <c r="CW12" s="6">
        <f>IFERROR(IF($E$61=$L$61,BG12*#REF!,BG12*Budsjett!#REF!),0)</f>
        <v>0</v>
      </c>
      <c r="CX12" s="6">
        <f>IFERROR(IF($E$61=$L$61,BH12*#REF!,BH12*Budsjett!#REF!),0)</f>
        <v>0</v>
      </c>
      <c r="CY12" s="6">
        <f>IFERROR(IF($E$61=$L$61,BI12*#REF!,BI12*Budsjett!#REF!),0)</f>
        <v>0</v>
      </c>
      <c r="CZ12" s="6">
        <f>IFERROR(IF($E$61=$L$61,BJ12*#REF!,BJ12*Budsjett!#REF!),0)</f>
        <v>0</v>
      </c>
      <c r="DA12" s="6">
        <f>IFERROR(IF($E$61=$L$61,BK12*#REF!,BK12*Budsjett!#REF!),0)</f>
        <v>0</v>
      </c>
      <c r="DB12" s="6">
        <f>IFERROR(IF($E$61=$L$61,BL12*#REF!,BL12*Budsjett!#REF!),0)</f>
        <v>0</v>
      </c>
      <c r="DC12" s="6">
        <f>IFERROR(IF($E$61=$L$61,BM12*#REF!,BM12*Budsjett!#REF!),0)</f>
        <v>0</v>
      </c>
      <c r="DD12" s="6">
        <f>IFERROR(IF($E$61=$L$61,BN12*#REF!,BN12*Budsjett!#REF!),0)</f>
        <v>0</v>
      </c>
      <c r="DE12" s="6">
        <f>IFERROR(IF($E$61=$L$61,BO12*#REF!,BO12*Budsjett!#REF!),0)</f>
        <v>0</v>
      </c>
      <c r="DH12" s="6">
        <f t="shared" si="34"/>
        <v>0</v>
      </c>
      <c r="DI12" s="6">
        <f t="shared" si="34"/>
        <v>0</v>
      </c>
      <c r="DJ12" s="6">
        <f t="shared" si="34"/>
        <v>0</v>
      </c>
      <c r="DK12" s="6">
        <f t="shared" si="34"/>
        <v>0</v>
      </c>
      <c r="DL12" s="6">
        <f t="shared" si="34"/>
        <v>0</v>
      </c>
      <c r="DM12" s="6">
        <f t="shared" si="34"/>
        <v>0</v>
      </c>
      <c r="DN12" s="6">
        <f t="shared" si="34"/>
        <v>0</v>
      </c>
      <c r="DO12" s="6">
        <f t="shared" si="34"/>
        <v>0</v>
      </c>
      <c r="DP12" s="6">
        <f t="shared" si="34"/>
        <v>0</v>
      </c>
      <c r="DQ12" s="6">
        <f t="shared" si="35"/>
        <v>0</v>
      </c>
      <c r="DR12" s="6">
        <f t="shared" si="36"/>
        <v>0</v>
      </c>
      <c r="DS12" s="6">
        <f t="shared" si="37"/>
        <v>0</v>
      </c>
      <c r="DT12" s="6">
        <f t="shared" si="38"/>
        <v>0</v>
      </c>
      <c r="DV12" s="47">
        <f t="shared" si="39"/>
        <v>0</v>
      </c>
      <c r="DW12" s="6">
        <f>-((IF($DV12="Teknisk/adm. bistand/Feltassistent",IF(Budsjett!BC12*(1+Tabeller!$I$61)&gt;Tabeller!I$55,Tabeller!I$55,Budsjett!BC12*(1+Tabeller!$I$61)),0)+(IF($DV12="Forsker - professor",Tabeller!I$55*J12,0)+IF($DV12="Prosjektleder/adm.leder",Tabeller!I$54*J12,0)+IF($DV12="Forsker - 1.aman.",Tabeller!I$56*J12,0)+IF($DV12="Gjesteforsker",Tabeller!I$57*J12,0)+IF($DV12="Postdoktor / forsker",Tabeller!I$58*J12,0)+IF($DV12="Stipendiat",Tabeller!I$59*J12,0)+IF($DV12="Forsker (rundsum)",Tabeller!#REF!*J12,0)+IF($DV12="Vit.ass",Tabeller!I$60*J12,0))/1))</f>
        <v>0</v>
      </c>
      <c r="DX12" s="6">
        <f>-((IF($DV12="Teknisk/adm. bistand/Feltassistent",IF(Budsjett!BD12*(1+Tabeller!$I$61)&gt;Tabeller!J$55,Tabeller!J$55,Budsjett!BD12*(1+Tabeller!$I$61)),0)+(IF($DV12="Forsker - professor",Tabeller!J$55*K12,0)+IF($DV12="Prosjektleder/adm.leder",Tabeller!J$54*K12,0)+IF($DV12="Forsker - 1.aman.",Tabeller!J$56*K12,0)+IF($DV12="Gjesteforsker",Tabeller!J$57*K12,0)+IF($DV12="Postdoktor / forsker",Tabeller!J$58*K12,0)+IF($DV12="Stipendiat",Tabeller!J$59*K12,0)+IF($DV12="Forsker (rundsum)",Tabeller!#REF!*K12,0)+IF($DV12="Vit.ass",Tabeller!J$60*K12,0))/1))</f>
        <v>0</v>
      </c>
      <c r="DY12" s="6">
        <f>-((IF($DV12="Teknisk/adm. bistand/Feltassistent",IF(Budsjett!BE12*(1+Tabeller!$I$61)&gt;Tabeller!K$55,Tabeller!K$55,Budsjett!BE12*(1+Tabeller!$I$61)),0)+(IF($DV12="Forsker - professor",Tabeller!K$55*L12,0)+IF($DV12="Prosjektleder/adm.leder",Tabeller!K$54*L12,0)+IF($DV12="Forsker - 1.aman.",Tabeller!K$56*L12,0)+IF($DV12="Gjesteforsker",Tabeller!K$57*L12,0)+IF($DV12="Postdoktor / forsker",Tabeller!K$58*L12,0)+IF($DV12="Stipendiat",Tabeller!K$59*L12,0)+IF($DV12="Forsker (rundsum)",Tabeller!#REF!*L12,0)+IF($DV12="Vit.ass",Tabeller!K$60*L12,0))/1))</f>
        <v>0</v>
      </c>
      <c r="DZ12" s="6">
        <f>-((IF($DV12="Teknisk/adm. bistand/Feltassistent",IF(Budsjett!BF12*(1+Tabeller!$I$61)&gt;Tabeller!L$55,Tabeller!L$55,Budsjett!BF12*(1+Tabeller!$I$61)),0)+(IF($DV12="Forsker - professor",Tabeller!L$55*M12,0)+IF($DV12="Prosjektleder/adm.leder",Tabeller!L$54*M12,0)+IF($DV12="Forsker - 1.aman.",Tabeller!L$56*M12,0)+IF($DV12="Gjesteforsker",Tabeller!L$57*M12,0)+IF($DV12="Postdoktor / forsker",Tabeller!L$58*M12,0)+IF($DV12="Stipendiat",Tabeller!L$59*M12,0)+IF($DV12="Forsker (rundsum)",Tabeller!#REF!*M12,0)+IF($DV12="Vit.ass",Tabeller!L$60*M12,0))/1))</f>
        <v>0</v>
      </c>
      <c r="EA12" s="6">
        <f>-((IF($DV12="Teknisk/adm. bistand/Feltassistent",IF(Budsjett!BG12*(1+Tabeller!$I$61)&gt;Tabeller!M$55,Tabeller!M$55,Budsjett!BG12*(1+Tabeller!$I$61)),0)+(IF($DV12="Forsker - professor",Tabeller!M$55*N12,0)+IF($DV12="Prosjektleder/adm.leder",Tabeller!M$54*N12,0)+IF($DV12="Forsker - 1.aman.",Tabeller!M$56*N12,0)+IF($DV12="Gjesteforsker",Tabeller!M$57*N12,0)+IF($DV12="Postdoktor / forsker",Tabeller!M$58*N12,0)+IF($DV12="Stipendiat",Tabeller!M$59*N12,0)+IF($DV12="Forsker (rundsum)",Tabeller!#REF!*N12,0)+IF($DV12="Vit.ass",Tabeller!M$60*N12,0))/1))</f>
        <v>0</v>
      </c>
      <c r="EB12" s="6">
        <f>-((IF($DV12="Teknisk/adm. bistand/Feltassistent",IF(Budsjett!BH12*(1+Tabeller!$I$61)&gt;Tabeller!N$55,Tabeller!N$55,Budsjett!BH12*(1+Tabeller!$I$61)),0)+(IF($DV12="Forsker - professor",Tabeller!N$55*O12,0)+IF($DV12="Prosjektleder/adm.leder",Tabeller!N$54*O12,0)+IF($DV12="Forsker - 1.aman.",Tabeller!N$56*O12,0)+IF($DV12="Gjesteforsker",Tabeller!N$57*O12,0)+IF($DV12="Postdoktor / forsker",Tabeller!N$58*O12,0)+IF($DV12="Stipendiat",Tabeller!N$59*O12,0)+IF($DV12="Forsker (rundsum)",Tabeller!#REF!*O12,0)+IF($DV12="Vit.ass",Tabeller!N$60*O12,0))/1))</f>
        <v>0</v>
      </c>
      <c r="EC12" s="6">
        <f>-((IF($DV12="Teknisk/adm. bistand/Feltassistent",IF(Budsjett!BI12*(1+Tabeller!$I$61)&gt;Tabeller!O$55,Tabeller!O$55,Budsjett!BI12*(1+Tabeller!$I$61)),0)+(IF($DV12="Forsker - professor",Tabeller!O$55*P12,0)+IF($DV12="Prosjektleder/adm.leder",Tabeller!O$54*P12,0)+IF($DV12="Forsker - 1.aman.",Tabeller!O$56*P12,0)+IF($DV12="Gjesteforsker",Tabeller!O$57*P12,0)+IF($DV12="Postdoktor / forsker",Tabeller!O$58*P12,0)+IF($DV12="Stipendiat",Tabeller!O$59*P12,0)+IF($DV12="Forsker (rundsum)",Tabeller!#REF!*P12,0)+IF($DV12="Vit.ass",Tabeller!O$60*P12,0))/1))</f>
        <v>0</v>
      </c>
      <c r="ED12" s="6">
        <f>-((IF($DV12="Teknisk/adm. bistand/Feltassistent",IF(Budsjett!BJ12*(1+Tabeller!$I$61)&gt;Tabeller!P$55,Tabeller!P$55,Budsjett!BJ12*(1+Tabeller!$I$61)),0)+(IF($DV12="Forsker - professor",Tabeller!P$55*Q12,0)+IF($DV12="Prosjektleder/adm.leder",Tabeller!P$54*Q12,0)+IF($DV12="Forsker - 1.aman.",Tabeller!P$56*Q12,0)+IF($DV12="Gjesteforsker",Tabeller!P$57*Q12,0)+IF($DV12="Postdoktor / forsker",Tabeller!P$58*Q12,0)+IF($DV12="Stipendiat",Tabeller!P$59*Q12,0)+IF($DV12="Forsker (rundsum)",Tabeller!#REF!*Q12,0)+IF($DV12="Vit.ass",Tabeller!P$60*Q12,0))/1))</f>
        <v>0</v>
      </c>
      <c r="EE12" s="6">
        <f>-((IF($DV12="Teknisk/adm. bistand/Feltassistent",IF(Budsjett!BK12*(1+Tabeller!$I$61)&gt;Tabeller!Q$55,Tabeller!Q$55,Budsjett!BK12*(1+Tabeller!$I$61)),0)+(IF($DV12="Forsker - professor",Tabeller!Q$55*R12,0)+IF($DV12="Prosjektleder/adm.leder",Tabeller!Q$54*R12,0)+IF($DV12="Forsker - 1.aman.",Tabeller!Q$56*R12,0)+IF($DV12="Gjesteforsker",Tabeller!Q$57*R12,0)+IF($DV12="Postdoktor / forsker",Tabeller!Q$58*R12,0)+IF($DV12="Stipendiat",Tabeller!Q$59*R12,0)+IF($DV12="Forsker (rundsum)",Tabeller!#REF!*R12,0)+IF($DV12="Vit.ass",Tabeller!Q$60*R12,0))/1))</f>
        <v>0</v>
      </c>
      <c r="EF12" s="6">
        <f>-((IF($DV12="Teknisk/adm. bistand/Feltassistent",IF(Budsjett!BL12*(1+Tabeller!$I$61)&gt;Tabeller!R$55,Tabeller!R$55,Budsjett!BL12*(1+Tabeller!$I$61)),0)+(IF($DV12="Forsker - professor",Tabeller!R$55*S12,0)+IF($DV12="Prosjektleder/adm.leder",Tabeller!R$54*S12,0)+IF($DV12="Forsker - 1.aman.",Tabeller!R$56*S12,0)+IF($DV12="Gjesteforsker",Tabeller!R$57*S12,0)+IF($DV12="Postdoktor / forsker",Tabeller!R$58*S12,0)+IF($DV12="Stipendiat",Tabeller!R$59*S12,0)+IF($DV12="Forsker (rundsum)",Tabeller!#REF!*S12,0)+IF($DV12="Vit.ass",Tabeller!R$60*S12,0))/1))</f>
        <v>0</v>
      </c>
      <c r="EG12" s="6">
        <f>-((IF($DV12="Teknisk/adm. bistand/Feltassistent",IF(Budsjett!BM12*(1+Tabeller!$I$61)&gt;Tabeller!S$55,Tabeller!S$55,Budsjett!BM12*(1+Tabeller!$I$61)),0)+(IF($DV12="Forsker - professor",Tabeller!S$55*T12,0)+IF($DV12="Prosjektleder/adm.leder",Tabeller!S$54*T12,0)+IF($DV12="Forsker - 1.aman.",Tabeller!S$56*T12,0)+IF($DV12="Gjesteforsker",Tabeller!S$57*T12,0)+IF($DV12="Postdoktor / forsker",Tabeller!S$58*T12,0)+IF($DV12="Stipendiat",Tabeller!S$59*T12,0)+IF($DV12="Forsker (rundsum)",Tabeller!#REF!*T12,0)+IF($DV12="Vit.ass",Tabeller!S$60*T12,0))/1))</f>
        <v>0</v>
      </c>
      <c r="EH12" s="6">
        <f>-((IF($DV12="Teknisk/adm. bistand/Feltassistent",IF(Budsjett!BN12*(1+Tabeller!$I$61)&gt;Tabeller!T$55,Tabeller!T$55,Budsjett!BN12*(1+Tabeller!$I$61)),0)+(IF($DV12="Forsker - professor",Tabeller!T$55*U12,0)+IF($DV12="Prosjektleder/adm.leder",Tabeller!T$54*U12,0)+IF($DV12="Forsker - 1.aman.",Tabeller!T$56*U12,0)+IF($DV12="Gjesteforsker",Tabeller!T$57*U12,0)+IF($DV12="Postdoktor / forsker",Tabeller!T$58*U12,0)+IF($DV12="Stipendiat",Tabeller!T$59*U12,0)+IF($DV12="Forsker (rundsum)",Tabeller!#REF!*U12,0)+IF($DV12="Vit.ass",Tabeller!T$60*U12,0))/1))</f>
        <v>0</v>
      </c>
      <c r="EI12" s="6">
        <f>-((IF($DV12="Teknisk/adm. bistand/Feltassistent",IF(Budsjett!BO12*(1+Tabeller!$I$61)&gt;Tabeller!U$55,Tabeller!U$55,Budsjett!BO12*(1+Tabeller!$I$61)),0)+(IF($DV12="Forsker - professor",Tabeller!U$55*V12,0)+IF($DV12="Prosjektleder/adm.leder",Tabeller!U$54*V12,0)+IF($DV12="Forsker - 1.aman.",Tabeller!U$56*V12,0)+IF($DV12="Gjesteforsker",Tabeller!U$57*V12,0)+IF($DV12="Postdoktor / forsker",Tabeller!U$58*V12,0)+IF($DV12="Stipendiat",Tabeller!U$59*V12,0)+IF($DV12="Forsker (rundsum)",Tabeller!#REF!*V12,0)+IF($DV12="Vit.ass",Tabeller!U$60*V12,0))/1))</f>
        <v>0</v>
      </c>
      <c r="EJ12" s="8">
        <f t="shared" si="40"/>
        <v>0</v>
      </c>
      <c r="EM12" s="47">
        <f t="shared" si="41"/>
        <v>0</v>
      </c>
      <c r="EN12" s="6">
        <f t="shared" si="42"/>
        <v>0</v>
      </c>
      <c r="EO12" s="6">
        <f t="shared" si="42"/>
        <v>0</v>
      </c>
      <c r="EP12" s="6">
        <f t="shared" si="42"/>
        <v>0</v>
      </c>
      <c r="EQ12" s="6">
        <f t="shared" si="42"/>
        <v>0</v>
      </c>
      <c r="ER12" s="6">
        <f t="shared" si="42"/>
        <v>0</v>
      </c>
      <c r="ES12" s="6">
        <f t="shared" si="42"/>
        <v>0</v>
      </c>
      <c r="ET12" s="6">
        <f t="shared" si="42"/>
        <v>0</v>
      </c>
      <c r="EU12" s="6">
        <f t="shared" si="42"/>
        <v>0</v>
      </c>
      <c r="EV12" s="6">
        <f t="shared" si="42"/>
        <v>0</v>
      </c>
      <c r="EW12" s="6">
        <f t="shared" si="42"/>
        <v>0</v>
      </c>
      <c r="EX12" s="6">
        <f t="shared" si="43"/>
        <v>0</v>
      </c>
      <c r="EY12" s="6">
        <f t="shared" si="44"/>
        <v>0</v>
      </c>
      <c r="EZ12" s="6">
        <f t="shared" si="45"/>
        <v>0</v>
      </c>
      <c r="FA12" s="8">
        <f t="shared" si="46"/>
        <v>0</v>
      </c>
      <c r="FC12" s="47">
        <f t="shared" si="0"/>
        <v>0</v>
      </c>
      <c r="FD12" s="6">
        <f t="shared" si="61"/>
        <v>0</v>
      </c>
      <c r="FE12" s="6">
        <f t="shared" si="62"/>
        <v>0</v>
      </c>
      <c r="FF12" s="6">
        <f t="shared" si="63"/>
        <v>0</v>
      </c>
      <c r="FG12" s="6">
        <f t="shared" si="64"/>
        <v>0</v>
      </c>
      <c r="FH12" s="6">
        <f t="shared" si="65"/>
        <v>0</v>
      </c>
      <c r="FI12" s="6">
        <f t="shared" si="66"/>
        <v>0</v>
      </c>
      <c r="FJ12" s="6">
        <f t="shared" si="67"/>
        <v>0</v>
      </c>
      <c r="FK12" s="6">
        <f t="shared" si="68"/>
        <v>0</v>
      </c>
      <c r="FL12" s="6">
        <f t="shared" si="69"/>
        <v>0</v>
      </c>
      <c r="FM12" s="6">
        <f t="shared" si="70"/>
        <v>0</v>
      </c>
      <c r="FN12" s="6">
        <f t="shared" si="71"/>
        <v>0</v>
      </c>
      <c r="FO12" s="6">
        <f t="shared" si="72"/>
        <v>0</v>
      </c>
      <c r="FP12" s="6">
        <f t="shared" si="73"/>
        <v>0</v>
      </c>
      <c r="FQ12" s="8">
        <f t="shared" si="74"/>
        <v>0</v>
      </c>
      <c r="FS12" s="47">
        <f t="shared" si="1"/>
        <v>0</v>
      </c>
      <c r="FT12" s="6">
        <f t="shared" si="75"/>
        <v>0</v>
      </c>
      <c r="FU12" s="6">
        <f t="shared" si="76"/>
        <v>0</v>
      </c>
      <c r="FV12" s="6">
        <f t="shared" si="77"/>
        <v>0</v>
      </c>
      <c r="FW12" s="6">
        <f t="shared" si="78"/>
        <v>0</v>
      </c>
      <c r="FX12" s="6">
        <f t="shared" si="79"/>
        <v>0</v>
      </c>
      <c r="FY12" s="6">
        <f t="shared" si="80"/>
        <v>0</v>
      </c>
      <c r="FZ12" s="6">
        <f t="shared" si="81"/>
        <v>0</v>
      </c>
      <c r="GA12" s="6">
        <f t="shared" si="82"/>
        <v>0</v>
      </c>
      <c r="GB12" s="6">
        <f t="shared" si="83"/>
        <v>0</v>
      </c>
      <c r="GC12" s="6">
        <f t="shared" si="84"/>
        <v>0</v>
      </c>
      <c r="GD12" s="6">
        <f t="shared" si="85"/>
        <v>0</v>
      </c>
      <c r="GE12" s="6">
        <f t="shared" si="86"/>
        <v>0</v>
      </c>
      <c r="GF12" s="6">
        <f t="shared" si="87"/>
        <v>0</v>
      </c>
      <c r="GG12" s="8">
        <f t="shared" si="88"/>
        <v>0</v>
      </c>
      <c r="GI12" s="47">
        <f t="shared" si="2"/>
        <v>0</v>
      </c>
      <c r="GJ12" s="6">
        <f t="shared" si="89"/>
        <v>0</v>
      </c>
      <c r="GK12" s="6">
        <f t="shared" si="90"/>
        <v>0</v>
      </c>
      <c r="GL12" s="6">
        <f t="shared" si="91"/>
        <v>0</v>
      </c>
      <c r="GM12" s="6">
        <f t="shared" si="92"/>
        <v>0</v>
      </c>
      <c r="GN12" s="6">
        <f t="shared" si="93"/>
        <v>0</v>
      </c>
      <c r="GO12" s="6">
        <f t="shared" si="94"/>
        <v>0</v>
      </c>
      <c r="GP12" s="6">
        <f t="shared" si="95"/>
        <v>0</v>
      </c>
      <c r="GQ12" s="6">
        <f t="shared" si="96"/>
        <v>0</v>
      </c>
      <c r="GR12" s="6">
        <f t="shared" si="97"/>
        <v>0</v>
      </c>
      <c r="GS12" s="6">
        <f t="shared" si="98"/>
        <v>0</v>
      </c>
      <c r="GT12" s="6">
        <f t="shared" si="99"/>
        <v>0</v>
      </c>
      <c r="GU12" s="6">
        <f t="shared" si="100"/>
        <v>0</v>
      </c>
      <c r="GV12" s="6">
        <f t="shared" si="101"/>
        <v>0</v>
      </c>
      <c r="GW12" s="8">
        <f t="shared" si="102"/>
        <v>0</v>
      </c>
      <c r="GZ12" s="47">
        <f t="shared" si="3"/>
        <v>0</v>
      </c>
      <c r="HA12" s="6"/>
      <c r="HB12" s="6"/>
      <c r="HC12" s="6"/>
      <c r="HD12" s="6"/>
      <c r="HE12" s="6"/>
      <c r="HF12" s="6"/>
      <c r="HG12" s="6"/>
      <c r="HH12" s="6"/>
      <c r="HI12" s="6"/>
      <c r="HJ12" s="6"/>
      <c r="HK12" s="6"/>
      <c r="HL12" s="6"/>
      <c r="HM12" s="6"/>
      <c r="HN12" s="8">
        <f t="shared" si="103"/>
        <v>0</v>
      </c>
      <c r="HQ12" s="517">
        <f>IF(Registrering!$B$21="Prosjekter som foregår i UiOs lokaler",IF($B12="Teknisk/adm. bistand/Feltassistent",J12*Tabeller!J$11,J12*Tabeller!J$10)/Tabeller!$H$5,IF($B12="Teknisk/adm. bistand/Feltassistent",J12*Tabeller!J$13,J12*Tabeller!J$12)/Tabeller!$H$5)</f>
        <v>0</v>
      </c>
      <c r="HR12" s="517">
        <f>IF(Registrering!$B$21="Prosjekter som foregår i UiOs lokaler",IF($B12="Teknisk/adm. bistand/Feltassistent",K12*Tabeller!K$11,K12*Tabeller!K$10)/Tabeller!$H$5,IF($B12="Teknisk/adm. bistand/Feltassistent",K12*Tabeller!K$13,K12*Tabeller!K$12)/Tabeller!$H$5)</f>
        <v>0</v>
      </c>
      <c r="HS12" s="517"/>
      <c r="HT12" s="517"/>
      <c r="HU12" s="517"/>
      <c r="HV12" s="517"/>
      <c r="HW12" s="517"/>
      <c r="HX12" s="517"/>
      <c r="HY12" s="517"/>
      <c r="HZ12" s="517"/>
      <c r="IA12" s="517"/>
      <c r="IB12" s="517"/>
      <c r="IC12" s="517"/>
    </row>
    <row r="13" spans="1:237" ht="15" x14ac:dyDescent="0.25">
      <c r="B13" s="231"/>
      <c r="C13" s="420">
        <f t="shared" si="54"/>
        <v>0</v>
      </c>
      <c r="D13" s="420">
        <f>IFERROR(IF(B13="Teknisk/adm. bistand/Feltassistent",F13*Tabeller!I$8,Budsjett!F13*Tabeller!H$8),0)</f>
        <v>0</v>
      </c>
      <c r="E13" s="420">
        <f t="shared" si="104"/>
        <v>0</v>
      </c>
      <c r="F13" s="58">
        <f>SUM(J13:V13)/Tabeller!H$5</f>
        <v>0</v>
      </c>
      <c r="G13" s="562"/>
      <c r="H13" s="563"/>
      <c r="I13" s="562"/>
      <c r="J13" s="564"/>
      <c r="K13" s="564"/>
      <c r="L13" s="564"/>
      <c r="M13" s="564"/>
      <c r="N13" s="564"/>
      <c r="O13" s="564"/>
      <c r="P13" s="564"/>
      <c r="Q13" s="564"/>
      <c r="R13" s="564"/>
      <c r="S13" s="564"/>
      <c r="T13" s="564"/>
      <c r="U13" s="564"/>
      <c r="V13" s="564"/>
      <c r="AR13" s="6">
        <f t="shared" si="58"/>
        <v>0</v>
      </c>
      <c r="AS13" s="6">
        <f>AR13*Tabeller!$I$35</f>
        <v>0</v>
      </c>
      <c r="AT13" s="6">
        <f t="shared" si="59"/>
        <v>0</v>
      </c>
      <c r="AU13" s="87">
        <f>AT13*Tabeller!$H$26</f>
        <v>0</v>
      </c>
      <c r="AV13" s="6">
        <f>SUM(AT13:AU13,AW13)*Tabeller!$H$28</f>
        <v>0</v>
      </c>
      <c r="AW13" s="6">
        <f>AS13*Tabeller!$H$27</f>
        <v>0</v>
      </c>
      <c r="AX13" s="6">
        <f t="shared" si="60"/>
        <v>0</v>
      </c>
      <c r="AY13" s="6">
        <f>AX13+(IF(B13="Teknisk adm bistand",Registrering!$E$43,Registrering!$B$43))</f>
        <v>501000</v>
      </c>
      <c r="AZ13" s="6">
        <f>AY13/Tabeller!$H$5</f>
        <v>307.73955773955777</v>
      </c>
      <c r="BC13" s="6">
        <f>((J13*Budsjett!$AZ13)*(Tabeller!I$35))</f>
        <v>0</v>
      </c>
      <c r="BD13" s="6">
        <f>((K13*Budsjett!$AZ13)*(Tabeller!J$35))</f>
        <v>0</v>
      </c>
      <c r="BE13" s="6">
        <f>((L13*Budsjett!$AZ13)*(Tabeller!K$35))</f>
        <v>0</v>
      </c>
      <c r="BF13" s="6">
        <f>((M13*Budsjett!$AZ13)*(Tabeller!L$35))</f>
        <v>0</v>
      </c>
      <c r="BG13" s="6">
        <f>((N13*Budsjett!$AZ13)*(Tabeller!M$35))</f>
        <v>0</v>
      </c>
      <c r="BH13" s="6">
        <f>((O13*Budsjett!$AZ13)*(Tabeller!N$35))</f>
        <v>0</v>
      </c>
      <c r="BI13" s="6">
        <f>((P13*Budsjett!$AZ13)*(Tabeller!O$35))</f>
        <v>0</v>
      </c>
      <c r="BJ13" s="6">
        <f>((Q13*Budsjett!$AZ13)*(Tabeller!P$35))</f>
        <v>0</v>
      </c>
      <c r="BK13" s="6">
        <f>((R13*Budsjett!$AZ13)*(Tabeller!Q$35))</f>
        <v>0</v>
      </c>
      <c r="BL13" s="6">
        <f>((S13*Budsjett!$AZ13)*(Tabeller!R$35))</f>
        <v>0</v>
      </c>
      <c r="BM13" s="6">
        <f>((T13*Budsjett!$AZ13)*(Tabeller!S$35))</f>
        <v>0</v>
      </c>
      <c r="BN13" s="6">
        <f>((U13*Budsjett!$AZ13)*(Tabeller!T$35))</f>
        <v>0</v>
      </c>
      <c r="BO13" s="6">
        <f>((V13*Budsjett!$AZ13)*(Tabeller!U$35))</f>
        <v>0</v>
      </c>
      <c r="BQ13" s="6">
        <f>IFERROR(IF($B13="Teknisk/adm. bistand/Feltassistent",CE13*Tabeller!J$11,Budsjett!CE13*Tabeller!J$10),0)</f>
        <v>0</v>
      </c>
      <c r="BR13" s="6">
        <f>IFERROR(IF($B13="Teknisk/adm. bistand/Feltassistent",CF13*Tabeller!K$11,Budsjett!CF13*Tabeller!K$10),0)</f>
        <v>0</v>
      </c>
      <c r="BS13" s="6">
        <f>IFERROR(IF($B13="Teknisk/adm. bistand/Feltassistent",CG13*Tabeller!L$11,Budsjett!CG13*Tabeller!L$10),0)</f>
        <v>0</v>
      </c>
      <c r="BT13" s="6">
        <f>IFERROR(IF($B13="Teknisk/adm. bistand/Feltassistent",CH13*Tabeller!M$11,Budsjett!CH13*Tabeller!M$10),0)</f>
        <v>0</v>
      </c>
      <c r="BU13" s="6">
        <f>IFERROR(IF($B13="Teknisk/adm. bistand/Feltassistent",CI13*Tabeller!N$11,Budsjett!CI13*Tabeller!N$10),0)</f>
        <v>0</v>
      </c>
      <c r="BV13" s="6">
        <f>IFERROR(IF($B13="Teknisk/adm. bistand/Feltassistent",CJ13*Tabeller!O$11,Budsjett!CJ13*Tabeller!O$10),0)</f>
        <v>0</v>
      </c>
      <c r="BW13" s="6">
        <f>IFERROR(IF($B13="Teknisk/adm. bistand/Feltassistent",CK13*Tabeller!P$11,Budsjett!CK13*Tabeller!P$10),0)</f>
        <v>0</v>
      </c>
      <c r="BX13" s="6">
        <f>IFERROR(IF($B13="Teknisk/adm. bistand/Feltassistent",CL13*Tabeller!Q$11,Budsjett!CL13*Tabeller!Q$10),0)</f>
        <v>0</v>
      </c>
      <c r="BY13" s="6">
        <f>IFERROR(IF($B13="Teknisk/adm. bistand/Feltassistent",CM13*Tabeller!R$11,Budsjett!CM13*Tabeller!R$10),0)</f>
        <v>0</v>
      </c>
      <c r="BZ13" s="6">
        <f>IFERROR(IF($B13="Teknisk/adm. bistand/Feltassistent",CN13*Tabeller!S$11,Budsjett!CN13*Tabeller!S$10),0)</f>
        <v>0</v>
      </c>
      <c r="CA13" s="6">
        <f>IFERROR(IF($B13="Teknisk/adm. bistand/Feltassistent",CO13*Tabeller!T$11,Budsjett!CO13*Tabeller!T$10),0)</f>
        <v>0</v>
      </c>
      <c r="CB13" s="6">
        <f>IFERROR(IF($B13="Teknisk/adm. bistand/Feltassistent",CP13*Tabeller!U$11,Budsjett!CP13*Tabeller!U$10),0)</f>
        <v>0</v>
      </c>
      <c r="CC13" s="6">
        <f>IFERROR(IF($B13="Teknisk/adm. bistand/Feltassistent",CQ13*Tabeller!V$11,Budsjett!CQ13*Tabeller!V$10),0)</f>
        <v>0</v>
      </c>
      <c r="CE13" s="634">
        <f>J13/Tabeller!$H$5</f>
        <v>0</v>
      </c>
      <c r="CF13" s="634">
        <f>K13/Tabeller!$H$5</f>
        <v>0</v>
      </c>
      <c r="CG13" s="634">
        <f>L13/Tabeller!$H$5</f>
        <v>0</v>
      </c>
      <c r="CH13" s="634">
        <f>M13/Tabeller!$H$5</f>
        <v>0</v>
      </c>
      <c r="CI13" s="634">
        <f>N13/Tabeller!$H$5</f>
        <v>0</v>
      </c>
      <c r="CJ13" s="634">
        <f>O13/Tabeller!$H$5</f>
        <v>0</v>
      </c>
      <c r="CK13" s="634">
        <f>P13/Tabeller!$H$5</f>
        <v>0</v>
      </c>
      <c r="CL13" s="634">
        <f>Q13/Tabeller!$H$5</f>
        <v>0</v>
      </c>
      <c r="CM13" s="634">
        <f>R13/Tabeller!$H$5</f>
        <v>0</v>
      </c>
      <c r="CN13" s="634">
        <f>S13/Tabeller!$H$5</f>
        <v>0</v>
      </c>
      <c r="CO13" s="634">
        <f>T13/Tabeller!$H$5</f>
        <v>0</v>
      </c>
      <c r="CP13" s="634">
        <f>U13/Tabeller!$H$5</f>
        <v>0</v>
      </c>
      <c r="CQ13" s="634">
        <f>V13/Tabeller!$H$5</f>
        <v>0</v>
      </c>
      <c r="CS13" s="6">
        <f>IFERROR(IF($E$61=$L$61,BC13*#REF!,BC13*Budsjett!#REF!),0)</f>
        <v>0</v>
      </c>
      <c r="CT13" s="6">
        <f>IFERROR(IF($E$61=$L$61,BD13*#REF!,BD13*Budsjett!#REF!),0)</f>
        <v>0</v>
      </c>
      <c r="CU13" s="6">
        <f>IFERROR(IF($E$61=$L$61,BE13*#REF!,BE13*Budsjett!#REF!),0)</f>
        <v>0</v>
      </c>
      <c r="CV13" s="6">
        <f>IFERROR(IF($E$61=$L$61,BF13*#REF!,BF13*Budsjett!#REF!),0)</f>
        <v>0</v>
      </c>
      <c r="CW13" s="6">
        <f>IFERROR(IF($E$61=$L$61,BG13*#REF!,BG13*Budsjett!#REF!),0)</f>
        <v>0</v>
      </c>
      <c r="CX13" s="6">
        <f>IFERROR(IF($E$61=$L$61,BH13*#REF!,BH13*Budsjett!#REF!),0)</f>
        <v>0</v>
      </c>
      <c r="CY13" s="6">
        <f>IFERROR(IF($E$61=$L$61,BI13*#REF!,BI13*Budsjett!#REF!),0)</f>
        <v>0</v>
      </c>
      <c r="CZ13" s="6">
        <f>IFERROR(IF($E$61=$L$61,BJ13*#REF!,BJ13*Budsjett!#REF!),0)</f>
        <v>0</v>
      </c>
      <c r="DA13" s="6">
        <f>IFERROR(IF($E$61=$L$61,BK13*#REF!,BK13*Budsjett!#REF!),0)</f>
        <v>0</v>
      </c>
      <c r="DB13" s="6">
        <f>IFERROR(IF($E$61=$L$61,BL13*#REF!,BL13*Budsjett!#REF!),0)</f>
        <v>0</v>
      </c>
      <c r="DC13" s="6">
        <f>IFERROR(IF($E$61=$L$61,BM13*#REF!,BM13*Budsjett!#REF!),0)</f>
        <v>0</v>
      </c>
      <c r="DD13" s="6">
        <f>IFERROR(IF($E$61=$L$61,BN13*#REF!,BN13*Budsjett!#REF!),0)</f>
        <v>0</v>
      </c>
      <c r="DE13" s="6">
        <f>IFERROR(IF($E$61=$L$61,BO13*#REF!,BO13*Budsjett!#REF!),0)</f>
        <v>0</v>
      </c>
      <c r="DH13" s="6">
        <f t="shared" si="34"/>
        <v>0</v>
      </c>
      <c r="DI13" s="6">
        <f t="shared" si="34"/>
        <v>0</v>
      </c>
      <c r="DJ13" s="6">
        <f t="shared" si="34"/>
        <v>0</v>
      </c>
      <c r="DK13" s="6">
        <f t="shared" si="34"/>
        <v>0</v>
      </c>
      <c r="DL13" s="6">
        <f t="shared" si="34"/>
        <v>0</v>
      </c>
      <c r="DM13" s="6">
        <f t="shared" si="34"/>
        <v>0</v>
      </c>
      <c r="DN13" s="6">
        <f t="shared" si="34"/>
        <v>0</v>
      </c>
      <c r="DO13" s="6">
        <f t="shared" si="34"/>
        <v>0</v>
      </c>
      <c r="DP13" s="6">
        <f t="shared" si="34"/>
        <v>0</v>
      </c>
      <c r="DQ13" s="6">
        <f t="shared" si="35"/>
        <v>0</v>
      </c>
      <c r="DR13" s="6">
        <f t="shared" si="36"/>
        <v>0</v>
      </c>
      <c r="DS13" s="6">
        <f t="shared" si="37"/>
        <v>0</v>
      </c>
      <c r="DT13" s="6">
        <f t="shared" si="38"/>
        <v>0</v>
      </c>
      <c r="DV13" s="47">
        <f t="shared" si="39"/>
        <v>0</v>
      </c>
      <c r="DW13" s="6">
        <f>-((IF($DV13="Teknisk/adm. bistand/Feltassistent",IF(Budsjett!BC13*(1+Tabeller!$I$61)&gt;Tabeller!I$55,Tabeller!I$55,Budsjett!BC13*(1+Tabeller!$I$61)),0)+(IF($DV13="Forsker - professor",Tabeller!I$55*J13,0)+IF($DV13="Prosjektleder/adm.leder",Tabeller!I$54*J13,0)+IF($DV13="Forsker - 1.aman.",Tabeller!I$56*J13,0)+IF($DV13="Gjesteforsker",Tabeller!I$57*J13,0)+IF($DV13="Postdoktor / forsker",Tabeller!I$58*J13,0)+IF($DV13="Stipendiat",Tabeller!I$59*J13,0)+IF($DV13="Forsker (rundsum)",Tabeller!#REF!*J13,0)+IF($DV13="Vit.ass",Tabeller!I$60*J13,0))/1))</f>
        <v>0</v>
      </c>
      <c r="DX13" s="6">
        <f>-((IF($DV13="Teknisk/adm. bistand/Feltassistent",IF(Budsjett!BD13*(1+Tabeller!$I$61)&gt;Tabeller!J$55,Tabeller!J$55,Budsjett!BD13*(1+Tabeller!$I$61)),0)+(IF($DV13="Forsker - professor",Tabeller!J$55*K13,0)+IF($DV13="Prosjektleder/adm.leder",Tabeller!J$54*K13,0)+IF($DV13="Forsker - 1.aman.",Tabeller!J$56*K13,0)+IF($DV13="Gjesteforsker",Tabeller!J$57*K13,0)+IF($DV13="Postdoktor / forsker",Tabeller!J$58*K13,0)+IF($DV13="Stipendiat",Tabeller!J$59*K13,0)+IF($DV13="Forsker (rundsum)",Tabeller!#REF!*K13,0)+IF($DV13="Vit.ass",Tabeller!J$60*K13,0))/1))</f>
        <v>0</v>
      </c>
      <c r="DY13" s="6">
        <f>-((IF($DV13="Teknisk/adm. bistand/Feltassistent",IF(Budsjett!BE13*(1+Tabeller!$I$61)&gt;Tabeller!K$55,Tabeller!K$55,Budsjett!BE13*(1+Tabeller!$I$61)),0)+(IF($DV13="Forsker - professor",Tabeller!K$55*L13,0)+IF($DV13="Prosjektleder/adm.leder",Tabeller!K$54*L13,0)+IF($DV13="Forsker - 1.aman.",Tabeller!K$56*L13,0)+IF($DV13="Gjesteforsker",Tabeller!K$57*L13,0)+IF($DV13="Postdoktor / forsker",Tabeller!K$58*L13,0)+IF($DV13="Stipendiat",Tabeller!K$59*L13,0)+IF($DV13="Forsker (rundsum)",Tabeller!#REF!*L13,0)+IF($DV13="Vit.ass",Tabeller!K$60*L13,0))/1))</f>
        <v>0</v>
      </c>
      <c r="DZ13" s="6">
        <f>-((IF($DV13="Teknisk/adm. bistand/Feltassistent",IF(Budsjett!BF13*(1+Tabeller!$I$61)&gt;Tabeller!L$55,Tabeller!L$55,Budsjett!BF13*(1+Tabeller!$I$61)),0)+(IF($DV13="Forsker - professor",Tabeller!L$55*M13,0)+IF($DV13="Prosjektleder/adm.leder",Tabeller!L$54*M13,0)+IF($DV13="Forsker - 1.aman.",Tabeller!L$56*M13,0)+IF($DV13="Gjesteforsker",Tabeller!L$57*M13,0)+IF($DV13="Postdoktor / forsker",Tabeller!L$58*M13,0)+IF($DV13="Stipendiat",Tabeller!L$59*M13,0)+IF($DV13="Forsker (rundsum)",Tabeller!#REF!*M13,0)+IF($DV13="Vit.ass",Tabeller!L$60*M13,0))/1))</f>
        <v>0</v>
      </c>
      <c r="EA13" s="6">
        <f>-((IF($DV13="Teknisk/adm. bistand/Feltassistent",IF(Budsjett!BG13*(1+Tabeller!$I$61)&gt;Tabeller!M$55,Tabeller!M$55,Budsjett!BG13*(1+Tabeller!$I$61)),0)+(IF($DV13="Forsker - professor",Tabeller!M$55*N13,0)+IF($DV13="Prosjektleder/adm.leder",Tabeller!M$54*N13,0)+IF($DV13="Forsker - 1.aman.",Tabeller!M$56*N13,0)+IF($DV13="Gjesteforsker",Tabeller!M$57*N13,0)+IF($DV13="Postdoktor / forsker",Tabeller!M$58*N13,0)+IF($DV13="Stipendiat",Tabeller!M$59*N13,0)+IF($DV13="Forsker (rundsum)",Tabeller!#REF!*N13,0)+IF($DV13="Vit.ass",Tabeller!M$60*N13,0))/1))</f>
        <v>0</v>
      </c>
      <c r="EB13" s="6">
        <f>-((IF($DV13="Teknisk/adm. bistand/Feltassistent",IF(Budsjett!BH13*(1+Tabeller!$I$61)&gt;Tabeller!N$55,Tabeller!N$55,Budsjett!BH13*(1+Tabeller!$I$61)),0)+(IF($DV13="Forsker - professor",Tabeller!N$55*O13,0)+IF($DV13="Prosjektleder/adm.leder",Tabeller!N$54*O13,0)+IF($DV13="Forsker - 1.aman.",Tabeller!N$56*O13,0)+IF($DV13="Gjesteforsker",Tabeller!N$57*O13,0)+IF($DV13="Postdoktor / forsker",Tabeller!N$58*O13,0)+IF($DV13="Stipendiat",Tabeller!N$59*O13,0)+IF($DV13="Forsker (rundsum)",Tabeller!#REF!*O13,0)+IF($DV13="Vit.ass",Tabeller!N$60*O13,0))/1))</f>
        <v>0</v>
      </c>
      <c r="EC13" s="6">
        <f>-((IF($DV13="Teknisk/adm. bistand/Feltassistent",IF(Budsjett!BI13*(1+Tabeller!$I$61)&gt;Tabeller!O$55,Tabeller!O$55,Budsjett!BI13*(1+Tabeller!$I$61)),0)+(IF($DV13="Forsker - professor",Tabeller!O$55*P13,0)+IF($DV13="Prosjektleder/adm.leder",Tabeller!O$54*P13,0)+IF($DV13="Forsker - 1.aman.",Tabeller!O$56*P13,0)+IF($DV13="Gjesteforsker",Tabeller!O$57*P13,0)+IF($DV13="Postdoktor / forsker",Tabeller!O$58*P13,0)+IF($DV13="Stipendiat",Tabeller!O$59*P13,0)+IF($DV13="Forsker (rundsum)",Tabeller!#REF!*P13,0)+IF($DV13="Vit.ass",Tabeller!O$60*P13,0))/1))</f>
        <v>0</v>
      </c>
      <c r="ED13" s="6">
        <f>-((IF($DV13="Teknisk/adm. bistand/Feltassistent",IF(Budsjett!BJ13*(1+Tabeller!$I$61)&gt;Tabeller!P$55,Tabeller!P$55,Budsjett!BJ13*(1+Tabeller!$I$61)),0)+(IF($DV13="Forsker - professor",Tabeller!P$55*Q13,0)+IF($DV13="Prosjektleder/adm.leder",Tabeller!P$54*Q13,0)+IF($DV13="Forsker - 1.aman.",Tabeller!P$56*Q13,0)+IF($DV13="Gjesteforsker",Tabeller!P$57*Q13,0)+IF($DV13="Postdoktor / forsker",Tabeller!P$58*Q13,0)+IF($DV13="Stipendiat",Tabeller!P$59*Q13,0)+IF($DV13="Forsker (rundsum)",Tabeller!#REF!*Q13,0)+IF($DV13="Vit.ass",Tabeller!P$60*Q13,0))/1))</f>
        <v>0</v>
      </c>
      <c r="EE13" s="6">
        <f>-((IF($DV13="Teknisk/adm. bistand/Feltassistent",IF(Budsjett!BK13*(1+Tabeller!$I$61)&gt;Tabeller!Q$55,Tabeller!Q$55,Budsjett!BK13*(1+Tabeller!$I$61)),0)+(IF($DV13="Forsker - professor",Tabeller!Q$55*R13,0)+IF($DV13="Prosjektleder/adm.leder",Tabeller!Q$54*R13,0)+IF($DV13="Forsker - 1.aman.",Tabeller!Q$56*R13,0)+IF($DV13="Gjesteforsker",Tabeller!Q$57*R13,0)+IF($DV13="Postdoktor / forsker",Tabeller!Q$58*R13,0)+IF($DV13="Stipendiat",Tabeller!Q$59*R13,0)+IF($DV13="Forsker (rundsum)",Tabeller!#REF!*R13,0)+IF($DV13="Vit.ass",Tabeller!Q$60*R13,0))/1))</f>
        <v>0</v>
      </c>
      <c r="EF13" s="6">
        <f>-((IF($DV13="Teknisk/adm. bistand/Feltassistent",IF(Budsjett!BL13*(1+Tabeller!$I$61)&gt;Tabeller!R$55,Tabeller!R$55,Budsjett!BL13*(1+Tabeller!$I$61)),0)+(IF($DV13="Forsker - professor",Tabeller!R$55*S13,0)+IF($DV13="Prosjektleder/adm.leder",Tabeller!R$54*S13,0)+IF($DV13="Forsker - 1.aman.",Tabeller!R$56*S13,0)+IF($DV13="Gjesteforsker",Tabeller!R$57*S13,0)+IF($DV13="Postdoktor / forsker",Tabeller!R$58*S13,0)+IF($DV13="Stipendiat",Tabeller!R$59*S13,0)+IF($DV13="Forsker (rundsum)",Tabeller!#REF!*S13,0)+IF($DV13="Vit.ass",Tabeller!R$60*S13,0))/1))</f>
        <v>0</v>
      </c>
      <c r="EG13" s="6">
        <f>-((IF($DV13="Teknisk/adm. bistand/Feltassistent",IF(Budsjett!BM13*(1+Tabeller!$I$61)&gt;Tabeller!S$55,Tabeller!S$55,Budsjett!BM13*(1+Tabeller!$I$61)),0)+(IF($DV13="Forsker - professor",Tabeller!S$55*T13,0)+IF($DV13="Prosjektleder/adm.leder",Tabeller!S$54*T13,0)+IF($DV13="Forsker - 1.aman.",Tabeller!S$56*T13,0)+IF($DV13="Gjesteforsker",Tabeller!S$57*T13,0)+IF($DV13="Postdoktor / forsker",Tabeller!S$58*T13,0)+IF($DV13="Stipendiat",Tabeller!S$59*T13,0)+IF($DV13="Forsker (rundsum)",Tabeller!#REF!*T13,0)+IF($DV13="Vit.ass",Tabeller!S$60*T13,0))/1))</f>
        <v>0</v>
      </c>
      <c r="EH13" s="6">
        <f>-((IF($DV13="Teknisk/adm. bistand/Feltassistent",IF(Budsjett!BN13*(1+Tabeller!$I$61)&gt;Tabeller!T$55,Tabeller!T$55,Budsjett!BN13*(1+Tabeller!$I$61)),0)+(IF($DV13="Forsker - professor",Tabeller!T$55*U13,0)+IF($DV13="Prosjektleder/adm.leder",Tabeller!T$54*U13,0)+IF($DV13="Forsker - 1.aman.",Tabeller!T$56*U13,0)+IF($DV13="Gjesteforsker",Tabeller!T$57*U13,0)+IF($DV13="Postdoktor / forsker",Tabeller!T$58*U13,0)+IF($DV13="Stipendiat",Tabeller!T$59*U13,0)+IF($DV13="Forsker (rundsum)",Tabeller!#REF!*U13,0)+IF($DV13="Vit.ass",Tabeller!T$60*U13,0))/1))</f>
        <v>0</v>
      </c>
      <c r="EI13" s="6">
        <f>-((IF($DV13="Teknisk/adm. bistand/Feltassistent",IF(Budsjett!BO13*(1+Tabeller!$I$61)&gt;Tabeller!U$55,Tabeller!U$55,Budsjett!BO13*(1+Tabeller!$I$61)),0)+(IF($DV13="Forsker - professor",Tabeller!U$55*V13,0)+IF($DV13="Prosjektleder/adm.leder",Tabeller!U$54*V13,0)+IF($DV13="Forsker - 1.aman.",Tabeller!U$56*V13,0)+IF($DV13="Gjesteforsker",Tabeller!U$57*V13,0)+IF($DV13="Postdoktor / forsker",Tabeller!U$58*V13,0)+IF($DV13="Stipendiat",Tabeller!U$59*V13,0)+IF($DV13="Forsker (rundsum)",Tabeller!#REF!*V13,0)+IF($DV13="Vit.ass",Tabeller!U$60*V13,0))/1))</f>
        <v>0</v>
      </c>
      <c r="EJ13" s="8">
        <f t="shared" si="40"/>
        <v>0</v>
      </c>
      <c r="EM13" s="47">
        <f t="shared" si="41"/>
        <v>0</v>
      </c>
      <c r="EN13" s="6">
        <f t="shared" si="42"/>
        <v>0</v>
      </c>
      <c r="EO13" s="6">
        <f t="shared" si="42"/>
        <v>0</v>
      </c>
      <c r="EP13" s="6">
        <f t="shared" si="42"/>
        <v>0</v>
      </c>
      <c r="EQ13" s="6">
        <f t="shared" si="42"/>
        <v>0</v>
      </c>
      <c r="ER13" s="6">
        <f t="shared" si="42"/>
        <v>0</v>
      </c>
      <c r="ES13" s="6">
        <f t="shared" si="42"/>
        <v>0</v>
      </c>
      <c r="ET13" s="6">
        <f t="shared" si="42"/>
        <v>0</v>
      </c>
      <c r="EU13" s="6">
        <f t="shared" si="42"/>
        <v>0</v>
      </c>
      <c r="EV13" s="6">
        <f t="shared" si="42"/>
        <v>0</v>
      </c>
      <c r="EW13" s="6">
        <f t="shared" si="42"/>
        <v>0</v>
      </c>
      <c r="EX13" s="6">
        <f t="shared" si="43"/>
        <v>0</v>
      </c>
      <c r="EY13" s="6">
        <f t="shared" si="44"/>
        <v>0</v>
      </c>
      <c r="EZ13" s="6">
        <f t="shared" si="45"/>
        <v>0</v>
      </c>
      <c r="FA13" s="8">
        <f t="shared" si="46"/>
        <v>0</v>
      </c>
      <c r="FC13" s="47">
        <f t="shared" si="0"/>
        <v>0</v>
      </c>
      <c r="FD13" s="6">
        <f t="shared" si="61"/>
        <v>0</v>
      </c>
      <c r="FE13" s="6">
        <f t="shared" si="62"/>
        <v>0</v>
      </c>
      <c r="FF13" s="6">
        <f t="shared" si="63"/>
        <v>0</v>
      </c>
      <c r="FG13" s="6">
        <f t="shared" si="64"/>
        <v>0</v>
      </c>
      <c r="FH13" s="6">
        <f t="shared" si="65"/>
        <v>0</v>
      </c>
      <c r="FI13" s="6">
        <f t="shared" si="66"/>
        <v>0</v>
      </c>
      <c r="FJ13" s="6">
        <f t="shared" si="67"/>
        <v>0</v>
      </c>
      <c r="FK13" s="6">
        <f t="shared" si="68"/>
        <v>0</v>
      </c>
      <c r="FL13" s="6">
        <f t="shared" si="69"/>
        <v>0</v>
      </c>
      <c r="FM13" s="6">
        <f t="shared" si="70"/>
        <v>0</v>
      </c>
      <c r="FN13" s="6">
        <f t="shared" si="71"/>
        <v>0</v>
      </c>
      <c r="FO13" s="6">
        <f t="shared" si="72"/>
        <v>0</v>
      </c>
      <c r="FP13" s="6">
        <f t="shared" si="73"/>
        <v>0</v>
      </c>
      <c r="FQ13" s="8">
        <f t="shared" si="74"/>
        <v>0</v>
      </c>
      <c r="FS13" s="47">
        <f t="shared" si="1"/>
        <v>0</v>
      </c>
      <c r="FT13" s="6">
        <f t="shared" si="75"/>
        <v>0</v>
      </c>
      <c r="FU13" s="6">
        <f t="shared" si="76"/>
        <v>0</v>
      </c>
      <c r="FV13" s="6">
        <f t="shared" si="77"/>
        <v>0</v>
      </c>
      <c r="FW13" s="6">
        <f t="shared" si="78"/>
        <v>0</v>
      </c>
      <c r="FX13" s="6">
        <f t="shared" si="79"/>
        <v>0</v>
      </c>
      <c r="FY13" s="6">
        <f t="shared" si="80"/>
        <v>0</v>
      </c>
      <c r="FZ13" s="6">
        <f t="shared" si="81"/>
        <v>0</v>
      </c>
      <c r="GA13" s="6">
        <f t="shared" si="82"/>
        <v>0</v>
      </c>
      <c r="GB13" s="6">
        <f t="shared" si="83"/>
        <v>0</v>
      </c>
      <c r="GC13" s="6">
        <f t="shared" si="84"/>
        <v>0</v>
      </c>
      <c r="GD13" s="6">
        <f t="shared" si="85"/>
        <v>0</v>
      </c>
      <c r="GE13" s="6">
        <f t="shared" si="86"/>
        <v>0</v>
      </c>
      <c r="GF13" s="6">
        <f t="shared" si="87"/>
        <v>0</v>
      </c>
      <c r="GG13" s="8">
        <f t="shared" si="88"/>
        <v>0</v>
      </c>
      <c r="GI13" s="47">
        <f t="shared" si="2"/>
        <v>0</v>
      </c>
      <c r="GJ13" s="6">
        <f t="shared" si="89"/>
        <v>0</v>
      </c>
      <c r="GK13" s="6">
        <f t="shared" si="90"/>
        <v>0</v>
      </c>
      <c r="GL13" s="6">
        <f t="shared" si="91"/>
        <v>0</v>
      </c>
      <c r="GM13" s="6">
        <f t="shared" si="92"/>
        <v>0</v>
      </c>
      <c r="GN13" s="6">
        <f t="shared" si="93"/>
        <v>0</v>
      </c>
      <c r="GO13" s="6">
        <f t="shared" si="94"/>
        <v>0</v>
      </c>
      <c r="GP13" s="6">
        <f t="shared" si="95"/>
        <v>0</v>
      </c>
      <c r="GQ13" s="6">
        <f t="shared" si="96"/>
        <v>0</v>
      </c>
      <c r="GR13" s="6">
        <f t="shared" si="97"/>
        <v>0</v>
      </c>
      <c r="GS13" s="6">
        <f t="shared" si="98"/>
        <v>0</v>
      </c>
      <c r="GT13" s="6">
        <f t="shared" si="99"/>
        <v>0</v>
      </c>
      <c r="GU13" s="6">
        <f t="shared" si="100"/>
        <v>0</v>
      </c>
      <c r="GV13" s="6">
        <f t="shared" si="101"/>
        <v>0</v>
      </c>
      <c r="GW13" s="8">
        <f t="shared" si="102"/>
        <v>0</v>
      </c>
      <c r="GZ13" s="47">
        <f t="shared" si="3"/>
        <v>0</v>
      </c>
      <c r="HA13" s="6"/>
      <c r="HB13" s="6"/>
      <c r="HC13" s="6"/>
      <c r="HD13" s="6"/>
      <c r="HE13" s="6"/>
      <c r="HF13" s="6"/>
      <c r="HG13" s="6"/>
      <c r="HH13" s="6"/>
      <c r="HI13" s="6"/>
      <c r="HJ13" s="6"/>
      <c r="HK13" s="6"/>
      <c r="HL13" s="6"/>
      <c r="HM13" s="6"/>
      <c r="HN13" s="8">
        <f t="shared" si="103"/>
        <v>0</v>
      </c>
      <c r="HQ13" s="517">
        <f>IF(Registrering!$B$21="Prosjekter som foregår i UiOs lokaler",IF($B13="Teknisk/adm. bistand/Feltassistent",J13*Tabeller!J$11,J13*Tabeller!J$10)/Tabeller!$H$5,IF($B13="Teknisk/adm. bistand/Feltassistent",J13*Tabeller!J$13,J13*Tabeller!J$12)/Tabeller!$H$5)</f>
        <v>0</v>
      </c>
      <c r="HR13" s="517">
        <f>IF(Registrering!$B$21="Prosjekter som foregår i UiOs lokaler",IF($B13="Teknisk/adm. bistand/Feltassistent",K13*Tabeller!K$11,K13*Tabeller!K$10)/Tabeller!$H$5,IF($B13="Teknisk/adm. bistand/Feltassistent",K13*Tabeller!K$13,K13*Tabeller!K$12)/Tabeller!$H$5)</f>
        <v>0</v>
      </c>
      <c r="HS13" s="517"/>
      <c r="HT13" s="517"/>
      <c r="HU13" s="517"/>
      <c r="HV13" s="517"/>
      <c r="HW13" s="517"/>
      <c r="HX13" s="517"/>
      <c r="HY13" s="517"/>
      <c r="HZ13" s="517"/>
      <c r="IA13" s="517"/>
      <c r="IB13" s="517"/>
      <c r="IC13" s="517"/>
    </row>
    <row r="14" spans="1:237" ht="15" x14ac:dyDescent="0.25">
      <c r="B14" s="231"/>
      <c r="C14" s="420">
        <f t="shared" ref="C14" si="105">SUM(BC14:BO14)</f>
        <v>0</v>
      </c>
      <c r="D14" s="420">
        <f>IFERROR(IF(B14="Teknisk/adm. bistand/Feltassistent",F14*Tabeller!I$8,Budsjett!F14*Tabeller!H$8),0)</f>
        <v>0</v>
      </c>
      <c r="E14" s="420">
        <f t="shared" ref="E14" si="106">SUM(C14:D14)</f>
        <v>0</v>
      </c>
      <c r="F14" s="58">
        <f>SUM(J14:V14)/Tabeller!H$5</f>
        <v>0</v>
      </c>
      <c r="G14" s="562"/>
      <c r="H14" s="563"/>
      <c r="I14" s="562"/>
      <c r="J14" s="564"/>
      <c r="K14" s="564"/>
      <c r="L14" s="564"/>
      <c r="M14" s="564"/>
      <c r="N14" s="564"/>
      <c r="O14" s="564"/>
      <c r="P14" s="564"/>
      <c r="Q14" s="564"/>
      <c r="R14" s="564"/>
      <c r="S14" s="564"/>
      <c r="T14" s="564"/>
      <c r="U14" s="564"/>
      <c r="V14" s="564"/>
      <c r="AR14" s="6">
        <f t="shared" si="55"/>
        <v>0</v>
      </c>
      <c r="AS14" s="6">
        <f>AR14*Tabeller!$I$35</f>
        <v>0</v>
      </c>
      <c r="AT14" s="6">
        <f t="shared" si="56"/>
        <v>0</v>
      </c>
      <c r="AU14" s="87">
        <f>AT14*Tabeller!$H$26</f>
        <v>0</v>
      </c>
      <c r="AV14" s="6">
        <f>SUM(AT14:AU14,AW14)*Tabeller!$H$28</f>
        <v>0</v>
      </c>
      <c r="AW14" s="6">
        <f>AS14*Tabeller!$H$27</f>
        <v>0</v>
      </c>
      <c r="AX14" s="6">
        <f t="shared" si="57"/>
        <v>0</v>
      </c>
      <c r="AY14" s="6">
        <f>AX14+(IF(B14="Teknisk adm bistand",Registrering!$E$43,Registrering!$B$43))</f>
        <v>501000</v>
      </c>
      <c r="AZ14" s="6">
        <f>AY14/Tabeller!$H$5</f>
        <v>307.73955773955777</v>
      </c>
      <c r="BC14" s="6">
        <f>((J14*Budsjett!$AZ14)*(Tabeller!I$35))</f>
        <v>0</v>
      </c>
      <c r="BD14" s="6">
        <f>((K14*Budsjett!$AZ14)*(Tabeller!J$35))</f>
        <v>0</v>
      </c>
      <c r="BE14" s="6">
        <f>((L14*Budsjett!$AZ14)*(Tabeller!K$35))</f>
        <v>0</v>
      </c>
      <c r="BF14" s="6">
        <f>((M14*Budsjett!$AZ14)*(Tabeller!L$35))</f>
        <v>0</v>
      </c>
      <c r="BG14" s="6">
        <f>((N14*Budsjett!$AZ14)*(Tabeller!M$35))</f>
        <v>0</v>
      </c>
      <c r="BH14" s="6">
        <f>((O14*Budsjett!$AZ14)*(Tabeller!N$35))</f>
        <v>0</v>
      </c>
      <c r="BI14" s="6">
        <f>((P14*Budsjett!$AZ14)*(Tabeller!O$35))</f>
        <v>0</v>
      </c>
      <c r="BJ14" s="6">
        <f>((Q14*Budsjett!$AZ14)*(Tabeller!P$35))</f>
        <v>0</v>
      </c>
      <c r="BK14" s="6">
        <f>((R14*Budsjett!$AZ14)*(Tabeller!Q$35))</f>
        <v>0</v>
      </c>
      <c r="BL14" s="6">
        <f>((S14*Budsjett!$AZ14)*(Tabeller!R$35))</f>
        <v>0</v>
      </c>
      <c r="BM14" s="6">
        <f>((T14*Budsjett!$AZ14)*(Tabeller!S$35))</f>
        <v>0</v>
      </c>
      <c r="BN14" s="6">
        <f>((U14*Budsjett!$AZ14)*(Tabeller!T$35))</f>
        <v>0</v>
      </c>
      <c r="BO14" s="6">
        <f>((V14*Budsjett!$AZ14)*(Tabeller!U$35))</f>
        <v>0</v>
      </c>
      <c r="BQ14" s="6">
        <f>IFERROR(IF($B14="Teknisk/adm. bistand/Feltassistent",CE14*Tabeller!J$11,Budsjett!CE14*Tabeller!J$10),0)</f>
        <v>0</v>
      </c>
      <c r="BR14" s="6">
        <f>IFERROR(IF($B14="Teknisk/adm. bistand/Feltassistent",CF14*Tabeller!K$11,Budsjett!CF14*Tabeller!K$10),0)</f>
        <v>0</v>
      </c>
      <c r="BS14" s="6">
        <f>IFERROR(IF($B14="Teknisk/adm. bistand/Feltassistent",CG14*Tabeller!L$11,Budsjett!CG14*Tabeller!L$10),0)</f>
        <v>0</v>
      </c>
      <c r="BT14" s="6">
        <f>IFERROR(IF($B14="Teknisk/adm. bistand/Feltassistent",CH14*Tabeller!M$11,Budsjett!CH14*Tabeller!M$10),0)</f>
        <v>0</v>
      </c>
      <c r="BU14" s="6">
        <f>IFERROR(IF($B14="Teknisk/adm. bistand/Feltassistent",CI14*Tabeller!N$11,Budsjett!CI14*Tabeller!N$10),0)</f>
        <v>0</v>
      </c>
      <c r="BV14" s="6">
        <f>IFERROR(IF($B14="Teknisk/adm. bistand/Feltassistent",CJ14*Tabeller!O$11,Budsjett!CJ14*Tabeller!O$10),0)</f>
        <v>0</v>
      </c>
      <c r="BW14" s="6">
        <f>IFERROR(IF($B14="Teknisk/adm. bistand/Feltassistent",CK14*Tabeller!P$11,Budsjett!CK14*Tabeller!P$10),0)</f>
        <v>0</v>
      </c>
      <c r="BX14" s="6">
        <f>IFERROR(IF($B14="Teknisk/adm. bistand/Feltassistent",CL14*Tabeller!Q$11,Budsjett!CL14*Tabeller!Q$10),0)</f>
        <v>0</v>
      </c>
      <c r="BY14" s="6">
        <f>IFERROR(IF($B14="Teknisk/adm. bistand/Feltassistent",CM14*Tabeller!R$11,Budsjett!CM14*Tabeller!R$10),0)</f>
        <v>0</v>
      </c>
      <c r="BZ14" s="6">
        <f>IFERROR(IF($B14="Teknisk/adm. bistand/Feltassistent",CN14*Tabeller!S$11,Budsjett!CN14*Tabeller!S$10),0)</f>
        <v>0</v>
      </c>
      <c r="CA14" s="6">
        <f>IFERROR(IF($B14="Teknisk/adm. bistand/Feltassistent",CO14*Tabeller!T$11,Budsjett!CO14*Tabeller!T$10),0)</f>
        <v>0</v>
      </c>
      <c r="CB14" s="6">
        <f>IFERROR(IF($B14="Teknisk/adm. bistand/Feltassistent",CP14*Tabeller!U$11,Budsjett!CP14*Tabeller!U$10),0)</f>
        <v>0</v>
      </c>
      <c r="CC14" s="6">
        <f>IFERROR(IF($B14="Teknisk/adm. bistand/Feltassistent",CQ14*Tabeller!V$11,Budsjett!CQ14*Tabeller!V$10),0)</f>
        <v>0</v>
      </c>
      <c r="CE14" s="634">
        <f>J14/Tabeller!$H$5</f>
        <v>0</v>
      </c>
      <c r="CF14" s="634">
        <f>K14/Tabeller!$H$5</f>
        <v>0</v>
      </c>
      <c r="CG14" s="634">
        <f>L14/Tabeller!$H$5</f>
        <v>0</v>
      </c>
      <c r="CH14" s="634">
        <f>M14/Tabeller!$H$5</f>
        <v>0</v>
      </c>
      <c r="CI14" s="634">
        <f>N14/Tabeller!$H$5</f>
        <v>0</v>
      </c>
      <c r="CJ14" s="634">
        <f>O14/Tabeller!$H$5</f>
        <v>0</v>
      </c>
      <c r="CK14" s="634">
        <f>P14/Tabeller!$H$5</f>
        <v>0</v>
      </c>
      <c r="CL14" s="634">
        <f>Q14/Tabeller!$H$5</f>
        <v>0</v>
      </c>
      <c r="CM14" s="634">
        <f>R14/Tabeller!$H$5</f>
        <v>0</v>
      </c>
      <c r="CN14" s="634">
        <f>S14/Tabeller!$H$5</f>
        <v>0</v>
      </c>
      <c r="CO14" s="634">
        <f>T14/Tabeller!$H$5</f>
        <v>0</v>
      </c>
      <c r="CP14" s="634">
        <f>U14/Tabeller!$H$5</f>
        <v>0</v>
      </c>
      <c r="CQ14" s="634">
        <f>V14/Tabeller!$H$5</f>
        <v>0</v>
      </c>
      <c r="CS14" s="6">
        <f>IFERROR(IF($E$61=$L$61,BC14*#REF!,BC14*Budsjett!#REF!),0)</f>
        <v>0</v>
      </c>
      <c r="CT14" s="6">
        <f>IFERROR(IF($E$61=$L$61,BD14*#REF!,BD14*Budsjett!#REF!),0)</f>
        <v>0</v>
      </c>
      <c r="CU14" s="6">
        <f>IFERROR(IF($E$61=$L$61,BE14*#REF!,BE14*Budsjett!#REF!),0)</f>
        <v>0</v>
      </c>
      <c r="CV14" s="6">
        <f>IFERROR(IF($E$61=$L$61,BF14*#REF!,BF14*Budsjett!#REF!),0)</f>
        <v>0</v>
      </c>
      <c r="CW14" s="6">
        <f>IFERROR(IF($E$61=$L$61,BG14*#REF!,BG14*Budsjett!#REF!),0)</f>
        <v>0</v>
      </c>
      <c r="CX14" s="6">
        <f>IFERROR(IF($E$61=$L$61,BH14*#REF!,BH14*Budsjett!#REF!),0)</f>
        <v>0</v>
      </c>
      <c r="CY14" s="6">
        <f>IFERROR(IF($E$61=$L$61,BI14*#REF!,BI14*Budsjett!#REF!),0)</f>
        <v>0</v>
      </c>
      <c r="CZ14" s="6">
        <f>IFERROR(IF($E$61=$L$61,BJ14*#REF!,BJ14*Budsjett!#REF!),0)</f>
        <v>0</v>
      </c>
      <c r="DA14" s="6">
        <f>IFERROR(IF($E$61=$L$61,BK14*#REF!,BK14*Budsjett!#REF!),0)</f>
        <v>0</v>
      </c>
      <c r="DB14" s="6">
        <f>IFERROR(IF($E$61=$L$61,BL14*#REF!,BL14*Budsjett!#REF!),0)</f>
        <v>0</v>
      </c>
      <c r="DC14" s="6">
        <f>IFERROR(IF($E$61=$L$61,BM14*#REF!,BM14*Budsjett!#REF!),0)</f>
        <v>0</v>
      </c>
      <c r="DD14" s="6">
        <f>IFERROR(IF($E$61=$L$61,BN14*#REF!,BN14*Budsjett!#REF!),0)</f>
        <v>0</v>
      </c>
      <c r="DE14" s="6">
        <f>IFERROR(IF($E$61=$L$61,BO14*#REF!,BO14*Budsjett!#REF!),0)</f>
        <v>0</v>
      </c>
      <c r="DH14" s="6">
        <f t="shared" ref="DH14" si="107">BQ14-CS14</f>
        <v>0</v>
      </c>
      <c r="DI14" s="6">
        <f t="shared" ref="DI14" si="108">BR14-CT14</f>
        <v>0</v>
      </c>
      <c r="DJ14" s="6">
        <f t="shared" ref="DJ14" si="109">BS14-CU14</f>
        <v>0</v>
      </c>
      <c r="DK14" s="6">
        <f t="shared" ref="DK14" si="110">BT14-CV14</f>
        <v>0</v>
      </c>
      <c r="DL14" s="6">
        <f t="shared" ref="DL14" si="111">BU14-CW14</f>
        <v>0</v>
      </c>
      <c r="DM14" s="6">
        <f t="shared" ref="DM14" si="112">BV14-CX14</f>
        <v>0</v>
      </c>
      <c r="DN14" s="6">
        <f t="shared" ref="DN14" si="113">BW14-CY14</f>
        <v>0</v>
      </c>
      <c r="DO14" s="6">
        <f t="shared" ref="DO14" si="114">BX14-CZ14</f>
        <v>0</v>
      </c>
      <c r="DP14" s="6">
        <f t="shared" ref="DP14" si="115">BY14-DA14</f>
        <v>0</v>
      </c>
      <c r="DQ14" s="6">
        <f t="shared" ref="DQ14" si="116">BZ14-DB14</f>
        <v>0</v>
      </c>
      <c r="DR14" s="6">
        <f t="shared" ref="DR14" si="117">CA14-DC14</f>
        <v>0</v>
      </c>
      <c r="DS14" s="6">
        <f t="shared" ref="DS14" si="118">CB14-DD14</f>
        <v>0</v>
      </c>
      <c r="DT14" s="6">
        <f t="shared" ref="DT14" si="119">CC14-DE14</f>
        <v>0</v>
      </c>
      <c r="DV14" s="47">
        <f t="shared" si="39"/>
        <v>0</v>
      </c>
      <c r="DW14" s="6">
        <f>-((IF($DV14="Teknisk/adm. bistand/Feltassistent",IF(Budsjett!BC14*(1+Tabeller!$I$61)&gt;Tabeller!I$55,Tabeller!I$55,Budsjett!BC14*(1+Tabeller!$I$61)),0)+(IF($DV14="Forsker - professor",Tabeller!I$55*J14,0)+IF($DV14="Prosjektleder/adm.leder",Tabeller!I$54*J14,0)+IF($DV14="Forsker - 1.aman.",Tabeller!I$56*J14,0)+IF($DV14="Gjesteforsker",Tabeller!I$57*J14,0)+IF($DV14="Postdoktor / forsker",Tabeller!I$58*J14,0)+IF($DV14="Stipendiat",Tabeller!I$59*J14,0)+IF($DV14="Forsker (rundsum)",Tabeller!#REF!*J14,0)+IF($DV14="Vit.ass",Tabeller!I$60*J14,0))/1))</f>
        <v>0</v>
      </c>
      <c r="DX14" s="6">
        <f>-((IF($DV14="Teknisk/adm. bistand/Feltassistent",IF(Budsjett!BD14*(1+Tabeller!$I$61)&gt;Tabeller!J$55,Tabeller!J$55,Budsjett!BD14*(1+Tabeller!$I$61)),0)+(IF($DV14="Forsker - professor",Tabeller!J$55*K14,0)+IF($DV14="Prosjektleder/adm.leder",Tabeller!J$54*K14,0)+IF($DV14="Forsker - 1.aman.",Tabeller!J$56*K14,0)+IF($DV14="Gjesteforsker",Tabeller!J$57*K14,0)+IF($DV14="Postdoktor / forsker",Tabeller!J$58*K14,0)+IF($DV14="Stipendiat",Tabeller!J$59*K14,0)+IF($DV14="Forsker (rundsum)",Tabeller!#REF!*K14,0)+IF($DV14="Vit.ass",Tabeller!J$60*K14,0))/1))</f>
        <v>0</v>
      </c>
      <c r="DY14" s="6">
        <f>-((IF($DV14="Teknisk/adm. bistand/Feltassistent",IF(Budsjett!BE14*(1+Tabeller!$I$61)&gt;Tabeller!K$55,Tabeller!K$55,Budsjett!BE14*(1+Tabeller!$I$61)),0)+(IF($DV14="Forsker - professor",Tabeller!K$55*L14,0)+IF($DV14="Prosjektleder/adm.leder",Tabeller!K$54*L14,0)+IF($DV14="Forsker - 1.aman.",Tabeller!K$56*L14,0)+IF($DV14="Gjesteforsker",Tabeller!K$57*L14,0)+IF($DV14="Postdoktor / forsker",Tabeller!K$58*L14,0)+IF($DV14="Stipendiat",Tabeller!K$59*L14,0)+IF($DV14="Forsker (rundsum)",Tabeller!#REF!*L14,0)+IF($DV14="Vit.ass",Tabeller!K$60*L14,0))/1))</f>
        <v>0</v>
      </c>
      <c r="DZ14" s="6">
        <f>-((IF($DV14="Teknisk/adm. bistand/Feltassistent",IF(Budsjett!BF14*(1+Tabeller!$I$61)&gt;Tabeller!L$55,Tabeller!L$55,Budsjett!BF14*(1+Tabeller!$I$61)),0)+(IF($DV14="Forsker - professor",Tabeller!L$55*M14,0)+IF($DV14="Prosjektleder/adm.leder",Tabeller!L$54*M14,0)+IF($DV14="Forsker - 1.aman.",Tabeller!L$56*M14,0)+IF($DV14="Gjesteforsker",Tabeller!L$57*M14,0)+IF($DV14="Postdoktor / forsker",Tabeller!L$58*M14,0)+IF($DV14="Stipendiat",Tabeller!L$59*M14,0)+IF($DV14="Forsker (rundsum)",Tabeller!#REF!*M14,0)+IF($DV14="Vit.ass",Tabeller!L$60*M14,0))/1))</f>
        <v>0</v>
      </c>
      <c r="EA14" s="6">
        <f>-((IF($DV14="Teknisk/adm. bistand/Feltassistent",IF(Budsjett!BG14*(1+Tabeller!$I$61)&gt;Tabeller!M$55,Tabeller!M$55,Budsjett!BG14*(1+Tabeller!$I$61)),0)+(IF($DV14="Forsker - professor",Tabeller!M$55*N14,0)+IF($DV14="Prosjektleder/adm.leder",Tabeller!M$54*N14,0)+IF($DV14="Forsker - 1.aman.",Tabeller!M$56*N14,0)+IF($DV14="Gjesteforsker",Tabeller!M$57*N14,0)+IF($DV14="Postdoktor / forsker",Tabeller!M$58*N14,0)+IF($DV14="Stipendiat",Tabeller!M$59*N14,0)+IF($DV14="Forsker (rundsum)",Tabeller!#REF!*N14,0)+IF($DV14="Vit.ass",Tabeller!M$60*N14,0))/1))</f>
        <v>0</v>
      </c>
      <c r="EB14" s="6">
        <f>-((IF($DV14="Teknisk/adm. bistand/Feltassistent",IF(Budsjett!BH14*(1+Tabeller!$I$61)&gt;Tabeller!N$55,Tabeller!N$55,Budsjett!BH14*(1+Tabeller!$I$61)),0)+(IF($DV14="Forsker - professor",Tabeller!N$55*O14,0)+IF($DV14="Prosjektleder/adm.leder",Tabeller!N$54*O14,0)+IF($DV14="Forsker - 1.aman.",Tabeller!N$56*O14,0)+IF($DV14="Gjesteforsker",Tabeller!N$57*O14,0)+IF($DV14="Postdoktor / forsker",Tabeller!N$58*O14,0)+IF($DV14="Stipendiat",Tabeller!N$59*O14,0)+IF($DV14="Forsker (rundsum)",Tabeller!#REF!*O14,0)+IF($DV14="Vit.ass",Tabeller!N$60*O14,0))/1))</f>
        <v>0</v>
      </c>
      <c r="EC14" s="6">
        <f>-((IF($DV14="Teknisk/adm. bistand/Feltassistent",IF(Budsjett!BI14*(1+Tabeller!$I$61)&gt;Tabeller!O$55,Tabeller!O$55,Budsjett!BI14*(1+Tabeller!$I$61)),0)+(IF($DV14="Forsker - professor",Tabeller!O$55*P14,0)+IF($DV14="Prosjektleder/adm.leder",Tabeller!O$54*P14,0)+IF($DV14="Forsker - 1.aman.",Tabeller!O$56*P14,0)+IF($DV14="Gjesteforsker",Tabeller!O$57*P14,0)+IF($DV14="Postdoktor / forsker",Tabeller!O$58*P14,0)+IF($DV14="Stipendiat",Tabeller!O$59*P14,0)+IF($DV14="Forsker (rundsum)",Tabeller!#REF!*P14,0)+IF($DV14="Vit.ass",Tabeller!O$60*P14,0))/1))</f>
        <v>0</v>
      </c>
      <c r="ED14" s="6">
        <f>-((IF($DV14="Teknisk/adm. bistand/Feltassistent",IF(Budsjett!BJ14*(1+Tabeller!$I$61)&gt;Tabeller!P$55,Tabeller!P$55,Budsjett!BJ14*(1+Tabeller!$I$61)),0)+(IF($DV14="Forsker - professor",Tabeller!P$55*Q14,0)+IF($DV14="Prosjektleder/adm.leder",Tabeller!P$54*Q14,0)+IF($DV14="Forsker - 1.aman.",Tabeller!P$56*Q14,0)+IF($DV14="Gjesteforsker",Tabeller!P$57*Q14,0)+IF($DV14="Postdoktor / forsker",Tabeller!P$58*Q14,0)+IF($DV14="Stipendiat",Tabeller!P$59*Q14,0)+IF($DV14="Forsker (rundsum)",Tabeller!#REF!*Q14,0)+IF($DV14="Vit.ass",Tabeller!P$60*Q14,0))/1))</f>
        <v>0</v>
      </c>
      <c r="EE14" s="6">
        <f>-((IF($DV14="Teknisk/adm. bistand/Feltassistent",IF(Budsjett!BK14*(1+Tabeller!$I$61)&gt;Tabeller!Q$55,Tabeller!Q$55,Budsjett!BK14*(1+Tabeller!$I$61)),0)+(IF($DV14="Forsker - professor",Tabeller!Q$55*R14,0)+IF($DV14="Prosjektleder/adm.leder",Tabeller!Q$54*R14,0)+IF($DV14="Forsker - 1.aman.",Tabeller!Q$56*R14,0)+IF($DV14="Gjesteforsker",Tabeller!Q$57*R14,0)+IF($DV14="Postdoktor / forsker",Tabeller!Q$58*R14,0)+IF($DV14="Stipendiat",Tabeller!Q$59*R14,0)+IF($DV14="Forsker (rundsum)",Tabeller!#REF!*R14,0)+IF($DV14="Vit.ass",Tabeller!Q$60*R14,0))/1))</f>
        <v>0</v>
      </c>
      <c r="EF14" s="6">
        <f>-((IF($DV14="Teknisk/adm. bistand/Feltassistent",IF(Budsjett!BL14*(1+Tabeller!$I$61)&gt;Tabeller!R$55,Tabeller!R$55,Budsjett!BL14*(1+Tabeller!$I$61)),0)+(IF($DV14="Forsker - professor",Tabeller!R$55*S14,0)+IF($DV14="Prosjektleder/adm.leder",Tabeller!R$54*S14,0)+IF($DV14="Forsker - 1.aman.",Tabeller!R$56*S14,0)+IF($DV14="Gjesteforsker",Tabeller!R$57*S14,0)+IF($DV14="Postdoktor / forsker",Tabeller!R$58*S14,0)+IF($DV14="Stipendiat",Tabeller!R$59*S14,0)+IF($DV14="Forsker (rundsum)",Tabeller!#REF!*S14,0)+IF($DV14="Vit.ass",Tabeller!R$60*S14,0))/1))</f>
        <v>0</v>
      </c>
      <c r="EG14" s="6">
        <f>-((IF($DV14="Teknisk/adm. bistand/Feltassistent",IF(Budsjett!BM14*(1+Tabeller!$I$61)&gt;Tabeller!S$55,Tabeller!S$55,Budsjett!BM14*(1+Tabeller!$I$61)),0)+(IF($DV14="Forsker - professor",Tabeller!S$55*T14,0)+IF($DV14="Prosjektleder/adm.leder",Tabeller!S$54*T14,0)+IF($DV14="Forsker - 1.aman.",Tabeller!S$56*T14,0)+IF($DV14="Gjesteforsker",Tabeller!S$57*T14,0)+IF($DV14="Postdoktor / forsker",Tabeller!S$58*T14,0)+IF($DV14="Stipendiat",Tabeller!S$59*T14,0)+IF($DV14="Forsker (rundsum)",Tabeller!#REF!*T14,0)+IF($DV14="Vit.ass",Tabeller!S$60*T14,0))/1))</f>
        <v>0</v>
      </c>
      <c r="EH14" s="6">
        <f>-((IF($DV14="Teknisk/adm. bistand/Feltassistent",IF(Budsjett!BN14*(1+Tabeller!$I$61)&gt;Tabeller!T$55,Tabeller!T$55,Budsjett!BN14*(1+Tabeller!$I$61)),0)+(IF($DV14="Forsker - professor",Tabeller!T$55*U14,0)+IF($DV14="Prosjektleder/adm.leder",Tabeller!T$54*U14,0)+IF($DV14="Forsker - 1.aman.",Tabeller!T$56*U14,0)+IF($DV14="Gjesteforsker",Tabeller!T$57*U14,0)+IF($DV14="Postdoktor / forsker",Tabeller!T$58*U14,0)+IF($DV14="Stipendiat",Tabeller!T$59*U14,0)+IF($DV14="Forsker (rundsum)",Tabeller!#REF!*U14,0)+IF($DV14="Vit.ass",Tabeller!T$60*U14,0))/1))</f>
        <v>0</v>
      </c>
      <c r="EI14" s="6">
        <f>-((IF($DV14="Teknisk/adm. bistand/Feltassistent",IF(Budsjett!BO14*(1+Tabeller!$I$61)&gt;Tabeller!U$55,Tabeller!U$55,Budsjett!BO14*(1+Tabeller!$I$61)),0)+(IF($DV14="Forsker - professor",Tabeller!U$55*V14,0)+IF($DV14="Prosjektleder/adm.leder",Tabeller!U$54*V14,0)+IF($DV14="Forsker - 1.aman.",Tabeller!U$56*V14,0)+IF($DV14="Gjesteforsker",Tabeller!U$57*V14,0)+IF($DV14="Postdoktor / forsker",Tabeller!U$58*V14,0)+IF($DV14="Stipendiat",Tabeller!U$59*V14,0)+IF($DV14="Forsker (rundsum)",Tabeller!#REF!*V14,0)+IF($DV14="Vit.ass",Tabeller!U$60*V14,0))/1))</f>
        <v>0</v>
      </c>
      <c r="EJ14" s="8">
        <f t="shared" ref="EJ14" si="120">SUM(DW14:EI14)</f>
        <v>0</v>
      </c>
      <c r="EM14" s="47">
        <f t="shared" ref="EM14" si="121">DV14</f>
        <v>0</v>
      </c>
      <c r="EN14" s="6">
        <f t="shared" ref="EN14" si="122">IF($G14="NFR",DW14,0)</f>
        <v>0</v>
      </c>
      <c r="EO14" s="6">
        <f t="shared" ref="EO14" si="123">IF($G14="NFR",DX14,0)</f>
        <v>0</v>
      </c>
      <c r="EP14" s="6">
        <f t="shared" ref="EP14" si="124">IF($G14="NFR",DY14,0)</f>
        <v>0</v>
      </c>
      <c r="EQ14" s="6">
        <f t="shared" ref="EQ14" si="125">IF($G14="NFR",DZ14,0)</f>
        <v>0</v>
      </c>
      <c r="ER14" s="6">
        <f t="shared" ref="ER14" si="126">IF($G14="NFR",EA14,0)</f>
        <v>0</v>
      </c>
      <c r="ES14" s="6">
        <f t="shared" ref="ES14" si="127">IF($G14="NFR",EB14,0)</f>
        <v>0</v>
      </c>
      <c r="ET14" s="6">
        <f t="shared" ref="ET14" si="128">IF($G14="NFR",EC14,0)</f>
        <v>0</v>
      </c>
      <c r="EU14" s="6">
        <f t="shared" ref="EU14" si="129">IF($G14="NFR",ED14,0)</f>
        <v>0</v>
      </c>
      <c r="EV14" s="6">
        <f t="shared" ref="EV14" si="130">IF($G14="NFR",EE14,0)</f>
        <v>0</v>
      </c>
      <c r="EW14" s="6">
        <f t="shared" ref="EW14" si="131">IF($G14="NFR",EF14,0)</f>
        <v>0</v>
      </c>
      <c r="EX14" s="6">
        <f t="shared" ref="EX14" si="132">IF($G14="NFR",EG14,0)</f>
        <v>0</v>
      </c>
      <c r="EY14" s="6">
        <f t="shared" ref="EY14" si="133">IF($G14="NFR",EH14,0)</f>
        <v>0</v>
      </c>
      <c r="EZ14" s="6">
        <f t="shared" ref="EZ14" si="134">IF($G14="NFR",EI14,0)</f>
        <v>0</v>
      </c>
      <c r="FA14" s="8">
        <f t="shared" ref="FA14" si="135">SUM(EN14:EZ14)</f>
        <v>0</v>
      </c>
      <c r="FC14" s="47">
        <f t="shared" ref="FC14" si="136">EM14</f>
        <v>0</v>
      </c>
      <c r="FD14" s="6">
        <f t="shared" ref="FD14:FP14" si="137">IF($G14=$FC$1,DW14,0)</f>
        <v>0</v>
      </c>
      <c r="FE14" s="6">
        <f t="shared" si="137"/>
        <v>0</v>
      </c>
      <c r="FF14" s="6">
        <f t="shared" si="137"/>
        <v>0</v>
      </c>
      <c r="FG14" s="6">
        <f t="shared" si="137"/>
        <v>0</v>
      </c>
      <c r="FH14" s="6">
        <f t="shared" si="137"/>
        <v>0</v>
      </c>
      <c r="FI14" s="6">
        <f t="shared" si="137"/>
        <v>0</v>
      </c>
      <c r="FJ14" s="6">
        <f t="shared" si="137"/>
        <v>0</v>
      </c>
      <c r="FK14" s="6">
        <f t="shared" si="137"/>
        <v>0</v>
      </c>
      <c r="FL14" s="6">
        <f t="shared" si="137"/>
        <v>0</v>
      </c>
      <c r="FM14" s="6">
        <f t="shared" si="137"/>
        <v>0</v>
      </c>
      <c r="FN14" s="6">
        <f t="shared" si="137"/>
        <v>0</v>
      </c>
      <c r="FO14" s="6">
        <f t="shared" si="137"/>
        <v>0</v>
      </c>
      <c r="FP14" s="6">
        <f t="shared" si="137"/>
        <v>0</v>
      </c>
      <c r="FQ14" s="8">
        <f t="shared" ref="FQ14" si="138">SUM(FD14:FP14)</f>
        <v>0</v>
      </c>
      <c r="FS14" s="47">
        <f t="shared" ref="FS14" si="139">FC14</f>
        <v>0</v>
      </c>
      <c r="FT14" s="6">
        <f t="shared" ref="FT14:GF14" si="140">IF($G14=$FS$1,DW14,0)</f>
        <v>0</v>
      </c>
      <c r="FU14" s="6">
        <f t="shared" si="140"/>
        <v>0</v>
      </c>
      <c r="FV14" s="6">
        <f t="shared" si="140"/>
        <v>0</v>
      </c>
      <c r="FW14" s="6">
        <f t="shared" si="140"/>
        <v>0</v>
      </c>
      <c r="FX14" s="6">
        <f t="shared" si="140"/>
        <v>0</v>
      </c>
      <c r="FY14" s="6">
        <f t="shared" si="140"/>
        <v>0</v>
      </c>
      <c r="FZ14" s="6">
        <f t="shared" si="140"/>
        <v>0</v>
      </c>
      <c r="GA14" s="6">
        <f t="shared" si="140"/>
        <v>0</v>
      </c>
      <c r="GB14" s="6">
        <f t="shared" si="140"/>
        <v>0</v>
      </c>
      <c r="GC14" s="6">
        <f t="shared" si="140"/>
        <v>0</v>
      </c>
      <c r="GD14" s="6">
        <f t="shared" si="140"/>
        <v>0</v>
      </c>
      <c r="GE14" s="6">
        <f t="shared" si="140"/>
        <v>0</v>
      </c>
      <c r="GF14" s="6">
        <f t="shared" si="140"/>
        <v>0</v>
      </c>
      <c r="GG14" s="8">
        <f t="shared" ref="GG14" si="141">SUM(FT14:GF14)</f>
        <v>0</v>
      </c>
      <c r="GI14" s="47">
        <f t="shared" ref="GI14" si="142">FS14</f>
        <v>0</v>
      </c>
      <c r="GJ14" s="6">
        <f t="shared" ref="GJ14:GV14" si="143">IF($G14=$GI$1,DW14,0)</f>
        <v>0</v>
      </c>
      <c r="GK14" s="6">
        <f t="shared" si="143"/>
        <v>0</v>
      </c>
      <c r="GL14" s="6">
        <f t="shared" si="143"/>
        <v>0</v>
      </c>
      <c r="GM14" s="6">
        <f t="shared" si="143"/>
        <v>0</v>
      </c>
      <c r="GN14" s="6">
        <f t="shared" si="143"/>
        <v>0</v>
      </c>
      <c r="GO14" s="6">
        <f t="shared" si="143"/>
        <v>0</v>
      </c>
      <c r="GP14" s="6">
        <f t="shared" si="143"/>
        <v>0</v>
      </c>
      <c r="GQ14" s="6">
        <f t="shared" si="143"/>
        <v>0</v>
      </c>
      <c r="GR14" s="6">
        <f t="shared" si="143"/>
        <v>0</v>
      </c>
      <c r="GS14" s="6">
        <f t="shared" si="143"/>
        <v>0</v>
      </c>
      <c r="GT14" s="6">
        <f t="shared" si="143"/>
        <v>0</v>
      </c>
      <c r="GU14" s="6">
        <f t="shared" si="143"/>
        <v>0</v>
      </c>
      <c r="GV14" s="6">
        <f t="shared" si="143"/>
        <v>0</v>
      </c>
      <c r="GW14" s="8">
        <f t="shared" ref="GW14" si="144">SUM(GJ14:GV14)</f>
        <v>0</v>
      </c>
      <c r="GZ14" s="47">
        <f t="shared" ref="GZ14" si="145">GI14</f>
        <v>0</v>
      </c>
      <c r="HA14" s="6"/>
      <c r="HB14" s="6"/>
      <c r="HC14" s="6"/>
      <c r="HD14" s="6"/>
      <c r="HE14" s="6"/>
      <c r="HF14" s="6"/>
      <c r="HG14" s="6"/>
      <c r="HH14" s="6"/>
      <c r="HI14" s="6"/>
      <c r="HJ14" s="6"/>
      <c r="HK14" s="6"/>
      <c r="HL14" s="6"/>
      <c r="HM14" s="6"/>
      <c r="HN14" s="8">
        <f t="shared" ref="HN14" si="146">SUM(HA14:HM14)</f>
        <v>0</v>
      </c>
      <c r="HQ14" s="517">
        <f>IF(Registrering!$B$21="Prosjekter som foregår i UiOs lokaler",IF($B14="Teknisk/adm. bistand/Feltassistent",J14*Tabeller!J$11,J14*Tabeller!J$10)/Tabeller!$H$5,IF($B14="Teknisk/adm. bistand/Feltassistent",J14*Tabeller!J$13,J14*Tabeller!J$12)/Tabeller!$H$5)</f>
        <v>0</v>
      </c>
      <c r="HR14" s="517">
        <f>IF(Registrering!$B$21="Prosjekter som foregår i UiOs lokaler",IF($B14="Teknisk/adm. bistand/Feltassistent",K14*Tabeller!K$11,K14*Tabeller!K$10)/Tabeller!$H$5,IF($B14="Teknisk/adm. bistand/Feltassistent",K14*Tabeller!K$13,K14*Tabeller!K$12)/Tabeller!$H$5)</f>
        <v>0</v>
      </c>
      <c r="HS14" s="517">
        <f>IF(Registrering!$B$21="Prosjekter som foregår i UiOs lokaler",IF($B14="Teknisk/adm. bistand/Feltassistent",L14*Tabeller!L$11,L14*Tabeller!L$10)/Tabeller!$H$5,IF($B14="Teknisk/adm. bistand/Feltassistent",L14*Tabeller!L$13,L14*Tabeller!L$12)/Tabeller!$H$5)</f>
        <v>0</v>
      </c>
      <c r="HT14" s="517">
        <f>IF(Registrering!$B$21="Prosjekter som foregår i UiOs lokaler",IF($B14="Teknisk/adm. bistand/Feltassistent",M14*Tabeller!M$11,M14*Tabeller!M$10)/Tabeller!$H$5,IF($B14="Teknisk/adm. bistand/Feltassistent",M14*Tabeller!M$13,M14*Tabeller!M$12)/Tabeller!$H$5)</f>
        <v>0</v>
      </c>
      <c r="HU14" s="517">
        <f>IF(Registrering!$B$21="Prosjekter som foregår i UiOs lokaler",IF($B14="Teknisk/adm. bistand/Feltassistent",N14*Tabeller!N$11,N14*Tabeller!N$10)/Tabeller!$H$5,IF($B14="Teknisk/adm. bistand/Feltassistent",N14*Tabeller!N$13,N14*Tabeller!N$12)/Tabeller!$H$5)</f>
        <v>0</v>
      </c>
      <c r="HV14" s="517">
        <f>IF(Registrering!$B$21="Prosjekter som foregår i UiOs lokaler",IF($B14="Teknisk/adm. bistand/Feltassistent",O14*Tabeller!O$11,O14*Tabeller!O$10)/Tabeller!$H$5,IF($B14="Teknisk/adm. bistand/Feltassistent",O14*Tabeller!O$13,O14*Tabeller!O$12)/Tabeller!$H$5)</f>
        <v>0</v>
      </c>
      <c r="HW14" s="517">
        <f>IF(Registrering!$B$21="Prosjekter som foregår i UiOs lokaler",IF($B14="Teknisk/adm. bistand/Feltassistent",P14*Tabeller!P$11,P14*Tabeller!P$10)/Tabeller!$H$5,IF($B14="Teknisk/adm. bistand/Feltassistent",P14*Tabeller!P$13,P14*Tabeller!P$12)/Tabeller!$H$5)</f>
        <v>0</v>
      </c>
      <c r="HX14" s="517">
        <f>IF(Registrering!$B$21="Prosjekter som foregår i UiOs lokaler",IF($B14="Teknisk/adm. bistand/Feltassistent",Q14*Tabeller!Q$11,Q14*Tabeller!Q$10)/Tabeller!$H$5,IF($B14="Teknisk/adm. bistand/Feltassistent",Q14*Tabeller!Q$13,Q14*Tabeller!Q$12)/Tabeller!$H$5)</f>
        <v>0</v>
      </c>
      <c r="HY14" s="517">
        <f>IF(Registrering!$B$21="Prosjekter som foregår i UiOs lokaler",IF($B14="Teknisk/adm. bistand/Feltassistent",R14*Tabeller!R$11,R14*Tabeller!R$10)/Tabeller!$H$5,IF($B14="Teknisk/adm. bistand/Feltassistent",R14*Tabeller!R$13,R14*Tabeller!R$12)/Tabeller!$H$5)</f>
        <v>0</v>
      </c>
      <c r="HZ14" s="517">
        <f>IF(Registrering!$B$21="Prosjekter som foregår i UiOs lokaler",IF($B14="Teknisk/adm. bistand/Feltassistent",S14*Tabeller!S$11,S14*Tabeller!S$10)/Tabeller!$H$5,IF($B14="Teknisk/adm. bistand/Feltassistent",S14*Tabeller!S$13,S14*Tabeller!S$12)/Tabeller!$H$5)</f>
        <v>0</v>
      </c>
      <c r="IA14" s="517">
        <f>IF(Registrering!$B$21="Prosjekter som foregår i UiOs lokaler",IF($B14="Teknisk/adm. bistand/Feltassistent",T14*Tabeller!T$11,T14*Tabeller!T$10)/Tabeller!$H$5,IF($B14="Teknisk/adm. bistand/Feltassistent",T14*Tabeller!T$13,T14*Tabeller!T$12)/Tabeller!$H$5)</f>
        <v>0</v>
      </c>
      <c r="IB14" s="517">
        <f>IF(Registrering!$B$21="Prosjekter som foregår i UiOs lokaler",IF($B14="Teknisk/adm. bistand/Feltassistent",U14*Tabeller!U$11,U14*Tabeller!U$10)/Tabeller!$H$5,IF($B14="Teknisk/adm. bistand/Feltassistent",U14*Tabeller!U$13,U14*Tabeller!U$12)/Tabeller!$H$5)</f>
        <v>0</v>
      </c>
      <c r="IC14" s="517">
        <f>IF(Registrering!$B$21="Prosjekter som foregår i UiOs lokaler",IF($B14="Teknisk/adm. bistand/Feltassistent",V14*Tabeller!V$11,V14*Tabeller!V$10)/Tabeller!$H$5,IF($B14="Teknisk/adm. bistand/Feltassistent",V14*Tabeller!V$13,V14*Tabeller!V$12)/Tabeller!$H$5)</f>
        <v>0</v>
      </c>
    </row>
    <row r="15" spans="1:237" ht="15" x14ac:dyDescent="0.25">
      <c r="B15" s="12" t="s">
        <v>41</v>
      </c>
      <c r="C15" s="16">
        <f>SUM(C5:C14)</f>
        <v>0</v>
      </c>
      <c r="D15" s="16">
        <f>SUM(D5:D14)</f>
        <v>0</v>
      </c>
      <c r="E15" s="16">
        <f>SUM(E5:E14)</f>
        <v>0</v>
      </c>
      <c r="F15" s="57">
        <f>SUM(F5:F14)</f>
        <v>0</v>
      </c>
      <c r="G15" s="12"/>
      <c r="H15" s="12"/>
      <c r="I15" s="13"/>
      <c r="J15" s="56">
        <f t="shared" ref="J15:V15" si="147">SUM(J5:J14)</f>
        <v>0</v>
      </c>
      <c r="K15" s="56">
        <f t="shared" si="147"/>
        <v>0</v>
      </c>
      <c r="L15" s="56">
        <f t="shared" si="147"/>
        <v>0</v>
      </c>
      <c r="M15" s="56">
        <f t="shared" si="147"/>
        <v>0</v>
      </c>
      <c r="N15" s="56">
        <f t="shared" si="147"/>
        <v>0</v>
      </c>
      <c r="O15" s="56">
        <f t="shared" si="147"/>
        <v>0</v>
      </c>
      <c r="P15" s="56">
        <f t="shared" si="147"/>
        <v>0</v>
      </c>
      <c r="Q15" s="56">
        <f t="shared" si="147"/>
        <v>0</v>
      </c>
      <c r="R15" s="56">
        <f t="shared" si="147"/>
        <v>0</v>
      </c>
      <c r="S15" s="56">
        <f t="shared" si="147"/>
        <v>0</v>
      </c>
      <c r="T15" s="56">
        <f t="shared" si="147"/>
        <v>0</v>
      </c>
      <c r="U15" s="56">
        <f t="shared" si="147"/>
        <v>0</v>
      </c>
      <c r="V15" s="56">
        <f t="shared" si="147"/>
        <v>0</v>
      </c>
      <c r="AU15" s="88"/>
      <c r="BC15" s="8">
        <f t="shared" ref="BC15:BO15" si="148">SUM(BC5:BC14)</f>
        <v>0</v>
      </c>
      <c r="BD15" s="8">
        <f t="shared" si="148"/>
        <v>0</v>
      </c>
      <c r="BE15" s="8">
        <f t="shared" si="148"/>
        <v>0</v>
      </c>
      <c r="BF15" s="8">
        <f t="shared" si="148"/>
        <v>0</v>
      </c>
      <c r="BG15" s="8">
        <f t="shared" si="148"/>
        <v>0</v>
      </c>
      <c r="BH15" s="8">
        <f t="shared" si="148"/>
        <v>0</v>
      </c>
      <c r="BI15" s="8">
        <f t="shared" si="148"/>
        <v>0</v>
      </c>
      <c r="BJ15" s="8">
        <f t="shared" si="148"/>
        <v>0</v>
      </c>
      <c r="BK15" s="8">
        <f t="shared" si="148"/>
        <v>0</v>
      </c>
      <c r="BL15" s="8">
        <f t="shared" si="148"/>
        <v>0</v>
      </c>
      <c r="BM15" s="8">
        <f t="shared" si="148"/>
        <v>0</v>
      </c>
      <c r="BN15" s="8">
        <f t="shared" si="148"/>
        <v>0</v>
      </c>
      <c r="BO15" s="8">
        <f t="shared" si="148"/>
        <v>0</v>
      </c>
      <c r="BP15" s="30">
        <f>SUM(BC15:BO15)</f>
        <v>0</v>
      </c>
      <c r="BQ15" s="8">
        <f t="shared" ref="BQ15:CC15" si="149">SUM(BQ5:BQ14)</f>
        <v>0</v>
      </c>
      <c r="BR15" s="8">
        <f t="shared" si="149"/>
        <v>0</v>
      </c>
      <c r="BS15" s="8">
        <f t="shared" si="149"/>
        <v>0</v>
      </c>
      <c r="BT15" s="8">
        <f t="shared" si="149"/>
        <v>0</v>
      </c>
      <c r="BU15" s="8">
        <f t="shared" si="149"/>
        <v>0</v>
      </c>
      <c r="BV15" s="8">
        <f t="shared" si="149"/>
        <v>0</v>
      </c>
      <c r="BW15" s="8">
        <f t="shared" si="149"/>
        <v>0</v>
      </c>
      <c r="BX15" s="8">
        <f t="shared" si="149"/>
        <v>0</v>
      </c>
      <c r="BY15" s="8">
        <f t="shared" si="149"/>
        <v>0</v>
      </c>
      <c r="BZ15" s="8">
        <f t="shared" si="149"/>
        <v>0</v>
      </c>
      <c r="CA15" s="8">
        <f t="shared" si="149"/>
        <v>0</v>
      </c>
      <c r="CB15" s="8">
        <f t="shared" si="149"/>
        <v>0</v>
      </c>
      <c r="CC15" s="8">
        <f t="shared" si="149"/>
        <v>0</v>
      </c>
      <c r="CD15" s="22">
        <f>SUM(BQ15:CC15)</f>
        <v>0</v>
      </c>
      <c r="CE15" s="634">
        <f>J15/Tabeller!$H$5</f>
        <v>0</v>
      </c>
      <c r="CF15" s="634">
        <f>K15/Tabeller!$H$5</f>
        <v>0</v>
      </c>
      <c r="CG15" s="634">
        <f>L15/Tabeller!$H$5</f>
        <v>0</v>
      </c>
      <c r="CH15" s="634">
        <f>M15/Tabeller!$H$5</f>
        <v>0</v>
      </c>
      <c r="CI15" s="634">
        <f>N15/Tabeller!$H$5</f>
        <v>0</v>
      </c>
      <c r="CJ15" s="634">
        <f>O15/Tabeller!$H$5</f>
        <v>0</v>
      </c>
      <c r="CK15" s="634">
        <f>P15/Tabeller!$H$5</f>
        <v>0</v>
      </c>
      <c r="CL15" s="634">
        <f>Q15/Tabeller!$H$5</f>
        <v>0</v>
      </c>
      <c r="CM15" s="634">
        <f>R15/Tabeller!$H$5</f>
        <v>0</v>
      </c>
      <c r="CN15" s="634">
        <f>S15/Tabeller!$H$5</f>
        <v>0</v>
      </c>
      <c r="CO15" s="634">
        <f>T15/Tabeller!$H$5</f>
        <v>0</v>
      </c>
      <c r="CP15" s="634">
        <f>U15/Tabeller!$H$5</f>
        <v>0</v>
      </c>
      <c r="CQ15" s="634">
        <f>V15/Tabeller!$H$5</f>
        <v>0</v>
      </c>
      <c r="CS15" s="8">
        <f t="shared" ref="CS15:DE15" si="150">SUM(CS5:CS14)</f>
        <v>0</v>
      </c>
      <c r="CT15" s="8">
        <f t="shared" si="150"/>
        <v>0</v>
      </c>
      <c r="CU15" s="8">
        <f t="shared" si="150"/>
        <v>0</v>
      </c>
      <c r="CV15" s="8">
        <f t="shared" si="150"/>
        <v>0</v>
      </c>
      <c r="CW15" s="8">
        <f t="shared" si="150"/>
        <v>0</v>
      </c>
      <c r="CX15" s="8">
        <f t="shared" si="150"/>
        <v>0</v>
      </c>
      <c r="CY15" s="8">
        <f t="shared" si="150"/>
        <v>0</v>
      </c>
      <c r="CZ15" s="8">
        <f t="shared" si="150"/>
        <v>0</v>
      </c>
      <c r="DA15" s="8">
        <f t="shared" si="150"/>
        <v>0</v>
      </c>
      <c r="DB15" s="8">
        <f t="shared" si="150"/>
        <v>0</v>
      </c>
      <c r="DC15" s="8">
        <f t="shared" si="150"/>
        <v>0</v>
      </c>
      <c r="DD15" s="8">
        <f t="shared" si="150"/>
        <v>0</v>
      </c>
      <c r="DE15" s="8">
        <f t="shared" si="150"/>
        <v>0</v>
      </c>
      <c r="DF15" s="30"/>
      <c r="DG15" s="30"/>
      <c r="DH15" s="8">
        <f t="shared" ref="DH15:DT15" si="151">SUM(DH5:DH14)</f>
        <v>0</v>
      </c>
      <c r="DI15" s="8">
        <f t="shared" si="151"/>
        <v>0</v>
      </c>
      <c r="DJ15" s="8">
        <f t="shared" si="151"/>
        <v>0</v>
      </c>
      <c r="DK15" s="8">
        <f t="shared" si="151"/>
        <v>0</v>
      </c>
      <c r="DL15" s="8">
        <f t="shared" si="151"/>
        <v>0</v>
      </c>
      <c r="DM15" s="8">
        <f t="shared" si="151"/>
        <v>0</v>
      </c>
      <c r="DN15" s="8">
        <f t="shared" si="151"/>
        <v>0</v>
      </c>
      <c r="DO15" s="8">
        <f t="shared" si="151"/>
        <v>0</v>
      </c>
      <c r="DP15" s="8">
        <f t="shared" si="151"/>
        <v>0</v>
      </c>
      <c r="DQ15" s="8">
        <f t="shared" si="151"/>
        <v>0</v>
      </c>
      <c r="DR15" s="8">
        <f t="shared" si="151"/>
        <v>0</v>
      </c>
      <c r="DS15" s="8">
        <f t="shared" si="151"/>
        <v>0</v>
      </c>
      <c r="DT15" s="8">
        <f t="shared" si="151"/>
        <v>0</v>
      </c>
      <c r="DU15" s="30"/>
      <c r="DW15" s="8">
        <f t="shared" ref="DW15:EI15" si="152">SUM(DW5:DW14)</f>
        <v>0</v>
      </c>
      <c r="DX15" s="8">
        <f t="shared" si="152"/>
        <v>0</v>
      </c>
      <c r="DY15" s="8">
        <f t="shared" si="152"/>
        <v>0</v>
      </c>
      <c r="DZ15" s="8">
        <f t="shared" si="152"/>
        <v>0</v>
      </c>
      <c r="EA15" s="8">
        <f t="shared" si="152"/>
        <v>0</v>
      </c>
      <c r="EB15" s="8">
        <f t="shared" si="152"/>
        <v>0</v>
      </c>
      <c r="EC15" s="8">
        <f t="shared" si="152"/>
        <v>0</v>
      </c>
      <c r="ED15" s="8">
        <f t="shared" si="152"/>
        <v>0</v>
      </c>
      <c r="EE15" s="8">
        <f t="shared" si="152"/>
        <v>0</v>
      </c>
      <c r="EF15" s="8">
        <f t="shared" si="152"/>
        <v>0</v>
      </c>
      <c r="EG15" s="8">
        <f t="shared" si="152"/>
        <v>0</v>
      </c>
      <c r="EH15" s="8">
        <f t="shared" si="152"/>
        <v>0</v>
      </c>
      <c r="EI15" s="8">
        <f t="shared" si="152"/>
        <v>0</v>
      </c>
      <c r="EJ15" s="8">
        <f t="shared" si="40"/>
        <v>0</v>
      </c>
      <c r="EM15" s="47"/>
      <c r="EN15" s="8">
        <f t="shared" ref="EN15:EZ15" si="153">SUM(EN5:EN14)</f>
        <v>0</v>
      </c>
      <c r="EO15" s="8">
        <f t="shared" si="153"/>
        <v>0</v>
      </c>
      <c r="EP15" s="8">
        <f t="shared" si="153"/>
        <v>0</v>
      </c>
      <c r="EQ15" s="8">
        <f t="shared" si="153"/>
        <v>0</v>
      </c>
      <c r="ER15" s="8">
        <f t="shared" si="153"/>
        <v>0</v>
      </c>
      <c r="ES15" s="8">
        <f t="shared" si="153"/>
        <v>0</v>
      </c>
      <c r="ET15" s="8">
        <f t="shared" si="153"/>
        <v>0</v>
      </c>
      <c r="EU15" s="8">
        <f t="shared" si="153"/>
        <v>0</v>
      </c>
      <c r="EV15" s="8">
        <f t="shared" si="153"/>
        <v>0</v>
      </c>
      <c r="EW15" s="8">
        <f t="shared" si="153"/>
        <v>0</v>
      </c>
      <c r="EX15" s="8">
        <f t="shared" si="153"/>
        <v>0</v>
      </c>
      <c r="EY15" s="8">
        <f t="shared" si="153"/>
        <v>0</v>
      </c>
      <c r="EZ15" s="8">
        <f t="shared" si="153"/>
        <v>0</v>
      </c>
      <c r="FA15" s="8">
        <f t="shared" si="46"/>
        <v>0</v>
      </c>
      <c r="FC15" s="47">
        <f t="shared" si="0"/>
        <v>0</v>
      </c>
      <c r="FD15" s="8">
        <f t="shared" ref="FD15:FP15" si="154">SUM(FD5:FD14)</f>
        <v>0</v>
      </c>
      <c r="FE15" s="8">
        <f t="shared" si="154"/>
        <v>0</v>
      </c>
      <c r="FF15" s="8">
        <f t="shared" si="154"/>
        <v>0</v>
      </c>
      <c r="FG15" s="8">
        <f t="shared" si="154"/>
        <v>0</v>
      </c>
      <c r="FH15" s="8">
        <f t="shared" si="154"/>
        <v>0</v>
      </c>
      <c r="FI15" s="8">
        <f t="shared" si="154"/>
        <v>0</v>
      </c>
      <c r="FJ15" s="8">
        <f t="shared" si="154"/>
        <v>0</v>
      </c>
      <c r="FK15" s="8">
        <f t="shared" si="154"/>
        <v>0</v>
      </c>
      <c r="FL15" s="8">
        <f t="shared" si="154"/>
        <v>0</v>
      </c>
      <c r="FM15" s="8">
        <f t="shared" si="154"/>
        <v>0</v>
      </c>
      <c r="FN15" s="8">
        <f t="shared" si="154"/>
        <v>0</v>
      </c>
      <c r="FO15" s="8">
        <f t="shared" si="154"/>
        <v>0</v>
      </c>
      <c r="FP15" s="8">
        <f t="shared" si="154"/>
        <v>0</v>
      </c>
      <c r="FQ15" s="8">
        <f t="shared" si="48"/>
        <v>0</v>
      </c>
      <c r="FS15" s="47">
        <f t="shared" si="1"/>
        <v>0</v>
      </c>
      <c r="FT15" s="8">
        <f t="shared" ref="FT15:GF15" si="155">SUM(FT5:FT14)</f>
        <v>0</v>
      </c>
      <c r="FU15" s="8">
        <f t="shared" si="155"/>
        <v>0</v>
      </c>
      <c r="FV15" s="8">
        <f t="shared" si="155"/>
        <v>0</v>
      </c>
      <c r="FW15" s="8">
        <f t="shared" si="155"/>
        <v>0</v>
      </c>
      <c r="FX15" s="8">
        <f t="shared" si="155"/>
        <v>0</v>
      </c>
      <c r="FY15" s="8">
        <f t="shared" si="155"/>
        <v>0</v>
      </c>
      <c r="FZ15" s="8">
        <f t="shared" si="155"/>
        <v>0</v>
      </c>
      <c r="GA15" s="8">
        <f t="shared" si="155"/>
        <v>0</v>
      </c>
      <c r="GB15" s="8">
        <f t="shared" si="155"/>
        <v>0</v>
      </c>
      <c r="GC15" s="8">
        <f t="shared" si="155"/>
        <v>0</v>
      </c>
      <c r="GD15" s="8">
        <f t="shared" si="155"/>
        <v>0</v>
      </c>
      <c r="GE15" s="8">
        <f t="shared" si="155"/>
        <v>0</v>
      </c>
      <c r="GF15" s="8">
        <f t="shared" si="155"/>
        <v>0</v>
      </c>
      <c r="GG15" s="8">
        <f t="shared" si="50"/>
        <v>0</v>
      </c>
      <c r="GI15" s="47">
        <f t="shared" si="2"/>
        <v>0</v>
      </c>
      <c r="GJ15" s="8">
        <f t="shared" ref="GJ15:GV15" si="156">SUM(GJ5:GJ14)</f>
        <v>0</v>
      </c>
      <c r="GK15" s="8">
        <f t="shared" si="156"/>
        <v>0</v>
      </c>
      <c r="GL15" s="8">
        <f t="shared" si="156"/>
        <v>0</v>
      </c>
      <c r="GM15" s="8">
        <f t="shared" si="156"/>
        <v>0</v>
      </c>
      <c r="GN15" s="8">
        <f t="shared" si="156"/>
        <v>0</v>
      </c>
      <c r="GO15" s="8">
        <f t="shared" si="156"/>
        <v>0</v>
      </c>
      <c r="GP15" s="8">
        <f t="shared" si="156"/>
        <v>0</v>
      </c>
      <c r="GQ15" s="8">
        <f t="shared" si="156"/>
        <v>0</v>
      </c>
      <c r="GR15" s="8">
        <f t="shared" si="156"/>
        <v>0</v>
      </c>
      <c r="GS15" s="8">
        <f t="shared" si="156"/>
        <v>0</v>
      </c>
      <c r="GT15" s="8">
        <f t="shared" si="156"/>
        <v>0</v>
      </c>
      <c r="GU15" s="8">
        <f t="shared" si="156"/>
        <v>0</v>
      </c>
      <c r="GV15" s="8">
        <f t="shared" si="156"/>
        <v>0</v>
      </c>
      <c r="GW15" s="8">
        <f t="shared" si="52"/>
        <v>0</v>
      </c>
      <c r="GZ15" s="47">
        <f t="shared" si="3"/>
        <v>0</v>
      </c>
      <c r="HA15" s="8">
        <f t="shared" ref="HA15:HM15" si="157">SUM(HA5:HA14)</f>
        <v>0</v>
      </c>
      <c r="HB15" s="8">
        <f t="shared" si="157"/>
        <v>0</v>
      </c>
      <c r="HC15" s="8">
        <f t="shared" si="157"/>
        <v>0</v>
      </c>
      <c r="HD15" s="8">
        <f t="shared" si="157"/>
        <v>0</v>
      </c>
      <c r="HE15" s="8">
        <f t="shared" si="157"/>
        <v>0</v>
      </c>
      <c r="HF15" s="8">
        <f t="shared" si="157"/>
        <v>0</v>
      </c>
      <c r="HG15" s="8">
        <f t="shared" si="157"/>
        <v>0</v>
      </c>
      <c r="HH15" s="8">
        <f t="shared" si="157"/>
        <v>0</v>
      </c>
      <c r="HI15" s="8">
        <f t="shared" si="157"/>
        <v>0</v>
      </c>
      <c r="HJ15" s="8">
        <f t="shared" si="157"/>
        <v>0</v>
      </c>
      <c r="HK15" s="8">
        <f t="shared" si="157"/>
        <v>0</v>
      </c>
      <c r="HL15" s="8">
        <f t="shared" si="157"/>
        <v>0</v>
      </c>
      <c r="HM15" s="8">
        <f t="shared" si="157"/>
        <v>0</v>
      </c>
      <c r="HN15" s="8">
        <f t="shared" si="53"/>
        <v>0</v>
      </c>
      <c r="HQ15" s="516">
        <f t="shared" ref="HQ15:IC15" si="158">SUM(HQ5:HQ14)</f>
        <v>0</v>
      </c>
      <c r="HR15" s="516">
        <f t="shared" si="158"/>
        <v>0</v>
      </c>
      <c r="HS15" s="516">
        <f t="shared" si="158"/>
        <v>0</v>
      </c>
      <c r="HT15" s="516">
        <f t="shared" si="158"/>
        <v>0</v>
      </c>
      <c r="HU15" s="516">
        <f t="shared" si="158"/>
        <v>0</v>
      </c>
      <c r="HV15" s="516">
        <f t="shared" si="158"/>
        <v>0</v>
      </c>
      <c r="HW15" s="516">
        <f t="shared" si="158"/>
        <v>0</v>
      </c>
      <c r="HX15" s="516">
        <f t="shared" si="158"/>
        <v>0</v>
      </c>
      <c r="HY15" s="516">
        <f t="shared" si="158"/>
        <v>0</v>
      </c>
      <c r="HZ15" s="516">
        <f t="shared" si="158"/>
        <v>0</v>
      </c>
      <c r="IA15" s="516">
        <f t="shared" si="158"/>
        <v>0</v>
      </c>
      <c r="IB15" s="516">
        <f t="shared" si="158"/>
        <v>0</v>
      </c>
      <c r="IC15" s="516">
        <f t="shared" si="158"/>
        <v>0</v>
      </c>
    </row>
    <row r="16" spans="1:237" ht="21" x14ac:dyDescent="0.35">
      <c r="B16" s="28"/>
      <c r="C16" s="7"/>
      <c r="D16" s="7"/>
      <c r="E16" s="7"/>
      <c r="F16" s="7"/>
      <c r="G16" s="24"/>
      <c r="H16" s="24"/>
      <c r="I16" s="7"/>
      <c r="J16" s="29"/>
      <c r="K16" s="7"/>
      <c r="L16" s="7"/>
      <c r="M16" s="7"/>
      <c r="N16" s="7"/>
      <c r="O16" s="7"/>
      <c r="P16" s="7"/>
      <c r="Q16" s="7"/>
      <c r="R16" s="7"/>
      <c r="S16" s="7"/>
      <c r="T16" s="7"/>
      <c r="U16" s="7"/>
      <c r="V16" s="7"/>
      <c r="AB16" s="7"/>
      <c r="AC16" s="7"/>
      <c r="AD16" s="7"/>
      <c r="AE16" s="7"/>
      <c r="AF16" s="7"/>
      <c r="AG16" s="7"/>
      <c r="AH16" s="7"/>
      <c r="AI16" s="7"/>
      <c r="AJ16" s="7"/>
      <c r="AK16" s="7"/>
      <c r="AL16" s="7"/>
      <c r="AM16" s="7"/>
      <c r="AN16" s="7"/>
      <c r="AO16" s="7"/>
      <c r="AP16" s="7"/>
      <c r="AQ16" s="7"/>
      <c r="AR16" s="7"/>
      <c r="AT16" s="7"/>
      <c r="AU16" s="90"/>
      <c r="AV16" s="7"/>
      <c r="AW16" s="7"/>
      <c r="AX16" s="7"/>
      <c r="AY16" s="7"/>
      <c r="AZ16" s="7"/>
      <c r="BA16" s="7"/>
      <c r="BB16" s="7"/>
      <c r="BC16" s="7"/>
      <c r="BD16" s="7"/>
      <c r="BE16" s="7"/>
      <c r="BF16" s="7"/>
      <c r="BG16" s="7"/>
      <c r="BH16" s="7"/>
      <c r="BI16" s="7"/>
      <c r="BJ16" s="7"/>
      <c r="BK16" s="7"/>
      <c r="BL16" s="7"/>
      <c r="BM16" s="7"/>
      <c r="BN16" s="7"/>
      <c r="BO16" s="7"/>
      <c r="BQ16" s="7"/>
      <c r="BR16" s="7"/>
      <c r="BS16" s="7"/>
      <c r="BT16" s="7"/>
      <c r="BU16" s="7"/>
      <c r="BV16" s="7"/>
      <c r="BW16" s="7"/>
      <c r="BX16" s="7"/>
      <c r="BY16" s="7"/>
      <c r="BZ16" s="7"/>
      <c r="CA16" s="7"/>
      <c r="CB16" s="7"/>
      <c r="CC16" s="7"/>
      <c r="CE16" s="7"/>
      <c r="CF16" s="7"/>
      <c r="CG16" s="7"/>
      <c r="CH16" s="7"/>
      <c r="CI16" s="7"/>
      <c r="CJ16" s="7"/>
      <c r="CK16" s="7"/>
      <c r="CL16" s="7"/>
      <c r="CM16" s="7"/>
      <c r="CN16" s="7"/>
      <c r="CO16" s="7"/>
      <c r="CP16" s="7"/>
      <c r="CQ16" s="7"/>
      <c r="CS16" s="7"/>
      <c r="CT16" s="7"/>
      <c r="CU16" s="7"/>
      <c r="CV16" s="7"/>
      <c r="CW16" s="7"/>
      <c r="CX16" s="7"/>
      <c r="CY16" s="7"/>
      <c r="CZ16" s="7"/>
      <c r="DA16" s="7"/>
      <c r="DB16" s="7"/>
      <c r="DC16" s="7"/>
      <c r="DD16" s="7"/>
      <c r="DE16" s="7"/>
      <c r="EM16" s="47"/>
      <c r="FC16" s="47">
        <f t="shared" si="0"/>
        <v>0</v>
      </c>
      <c r="FS16" s="47">
        <f t="shared" si="1"/>
        <v>0</v>
      </c>
      <c r="GI16" s="47">
        <f t="shared" si="2"/>
        <v>0</v>
      </c>
      <c r="GZ16" s="47">
        <f t="shared" si="3"/>
        <v>0</v>
      </c>
      <c r="HQ16" s="519"/>
      <c r="HR16" s="519"/>
      <c r="HS16" s="519"/>
      <c r="HT16" s="519"/>
      <c r="HU16" s="519"/>
      <c r="HV16" s="519"/>
      <c r="HW16" s="519"/>
      <c r="HX16" s="519"/>
      <c r="HY16" s="519"/>
      <c r="HZ16" s="519"/>
      <c r="IA16" s="519"/>
      <c r="IB16" s="519"/>
      <c r="IC16" s="519"/>
    </row>
    <row r="17" spans="2:237" ht="21" x14ac:dyDescent="0.35">
      <c r="B17" s="28"/>
      <c r="G17" s="24"/>
      <c r="H17" s="24"/>
      <c r="I17" s="28"/>
      <c r="J17" s="29" t="s">
        <v>621</v>
      </c>
      <c r="DV17" s="22"/>
      <c r="FC17" s="47">
        <f t="shared" si="0"/>
        <v>0</v>
      </c>
      <c r="FS17" s="47">
        <f t="shared" si="1"/>
        <v>0</v>
      </c>
      <c r="GI17" s="47">
        <f t="shared" si="2"/>
        <v>0</v>
      </c>
      <c r="GZ17" s="47">
        <f t="shared" si="3"/>
        <v>0</v>
      </c>
      <c r="HQ17" s="518"/>
      <c r="HR17" s="518"/>
      <c r="HS17" s="518"/>
      <c r="HT17" s="518"/>
      <c r="HU17" s="518"/>
      <c r="HV17" s="518"/>
      <c r="HW17" s="518"/>
      <c r="HX17" s="518"/>
      <c r="HY17" s="518"/>
      <c r="HZ17" s="518"/>
      <c r="IA17" s="518"/>
      <c r="IB17" s="518"/>
      <c r="IC17" s="518"/>
    </row>
    <row r="18" spans="2:237" ht="15" x14ac:dyDescent="0.25">
      <c r="B18" s="270" t="s">
        <v>614</v>
      </c>
      <c r="C18" s="272" t="s">
        <v>23</v>
      </c>
      <c r="D18" s="272" t="s">
        <v>608</v>
      </c>
      <c r="E18" s="272" t="s">
        <v>25</v>
      </c>
      <c r="F18" s="272" t="s">
        <v>26</v>
      </c>
      <c r="G18" s="270" t="s">
        <v>27</v>
      </c>
      <c r="H18" s="270" t="s">
        <v>28</v>
      </c>
      <c r="I18" s="270" t="s">
        <v>29</v>
      </c>
      <c r="J18" s="271">
        <f>Tabeller!D1</f>
        <v>2025</v>
      </c>
      <c r="K18" s="271">
        <f t="shared" ref="K18:V18" si="159">J18+1</f>
        <v>2026</v>
      </c>
      <c r="L18" s="271">
        <f t="shared" si="159"/>
        <v>2027</v>
      </c>
      <c r="M18" s="271">
        <f t="shared" si="159"/>
        <v>2028</v>
      </c>
      <c r="N18" s="271">
        <f t="shared" si="159"/>
        <v>2029</v>
      </c>
      <c r="O18" s="271">
        <f t="shared" si="159"/>
        <v>2030</v>
      </c>
      <c r="P18" s="271">
        <f t="shared" si="159"/>
        <v>2031</v>
      </c>
      <c r="Q18" s="271">
        <f t="shared" si="159"/>
        <v>2032</v>
      </c>
      <c r="R18" s="271">
        <f t="shared" si="159"/>
        <v>2033</v>
      </c>
      <c r="S18" s="271">
        <f t="shared" si="159"/>
        <v>2034</v>
      </c>
      <c r="T18" s="271">
        <f t="shared" si="159"/>
        <v>2035</v>
      </c>
      <c r="U18" s="271">
        <f t="shared" si="159"/>
        <v>2036</v>
      </c>
      <c r="V18" s="271">
        <f t="shared" si="159"/>
        <v>2037</v>
      </c>
      <c r="AR18" s="31" t="s">
        <v>30</v>
      </c>
      <c r="AS18" s="31" t="s">
        <v>31</v>
      </c>
      <c r="AT18" s="31" t="s">
        <v>32</v>
      </c>
      <c r="AU18" s="31" t="s">
        <v>33</v>
      </c>
      <c r="AV18" s="31" t="s">
        <v>34</v>
      </c>
      <c r="AW18" s="31" t="s">
        <v>35</v>
      </c>
      <c r="AX18" s="31" t="s">
        <v>36</v>
      </c>
      <c r="AY18" s="31" t="s">
        <v>37</v>
      </c>
      <c r="AZ18" s="31" t="s">
        <v>38</v>
      </c>
      <c r="BC18" s="8">
        <f t="shared" ref="BC18:BO18" si="160">J18</f>
        <v>2025</v>
      </c>
      <c r="BD18" s="8">
        <f t="shared" si="160"/>
        <v>2026</v>
      </c>
      <c r="BE18" s="8">
        <f t="shared" si="160"/>
        <v>2027</v>
      </c>
      <c r="BF18" s="8">
        <f t="shared" si="160"/>
        <v>2028</v>
      </c>
      <c r="BG18" s="8">
        <f t="shared" si="160"/>
        <v>2029</v>
      </c>
      <c r="BH18" s="8">
        <f t="shared" si="160"/>
        <v>2030</v>
      </c>
      <c r="BI18" s="8">
        <f t="shared" si="160"/>
        <v>2031</v>
      </c>
      <c r="BJ18" s="8">
        <f t="shared" si="160"/>
        <v>2032</v>
      </c>
      <c r="BK18" s="8">
        <f t="shared" si="160"/>
        <v>2033</v>
      </c>
      <c r="BL18" s="8">
        <f t="shared" si="160"/>
        <v>2034</v>
      </c>
      <c r="BM18" s="8">
        <f t="shared" si="160"/>
        <v>2035</v>
      </c>
      <c r="BN18" s="8">
        <f t="shared" si="160"/>
        <v>2036</v>
      </c>
      <c r="BO18" s="8">
        <f t="shared" si="160"/>
        <v>2037</v>
      </c>
      <c r="BQ18" s="6">
        <f t="shared" ref="BQ18:BZ18" si="161">BC18</f>
        <v>2025</v>
      </c>
      <c r="BR18" s="6">
        <f t="shared" si="161"/>
        <v>2026</v>
      </c>
      <c r="BS18" s="6">
        <f t="shared" si="161"/>
        <v>2027</v>
      </c>
      <c r="BT18" s="6">
        <f t="shared" si="161"/>
        <v>2028</v>
      </c>
      <c r="BU18" s="6">
        <f t="shared" si="161"/>
        <v>2029</v>
      </c>
      <c r="BV18" s="6">
        <f t="shared" si="161"/>
        <v>2030</v>
      </c>
      <c r="BW18" s="6">
        <f t="shared" si="161"/>
        <v>2031</v>
      </c>
      <c r="BX18" s="6">
        <f t="shared" si="161"/>
        <v>2032</v>
      </c>
      <c r="BY18" s="6">
        <f t="shared" si="161"/>
        <v>2033</v>
      </c>
      <c r="BZ18" s="6">
        <f t="shared" si="161"/>
        <v>2034</v>
      </c>
      <c r="CA18" s="6">
        <f t="shared" ref="CA18:CC18" si="162">BM18</f>
        <v>2035</v>
      </c>
      <c r="CB18" s="6">
        <f t="shared" si="162"/>
        <v>2036</v>
      </c>
      <c r="CC18" s="6">
        <f t="shared" si="162"/>
        <v>2037</v>
      </c>
      <c r="CE18" s="8">
        <f t="shared" ref="CE18:CM18" si="163">BC18</f>
        <v>2025</v>
      </c>
      <c r="CF18" s="8">
        <f t="shared" si="163"/>
        <v>2026</v>
      </c>
      <c r="CG18" s="8">
        <f t="shared" si="163"/>
        <v>2027</v>
      </c>
      <c r="CH18" s="8">
        <f t="shared" si="163"/>
        <v>2028</v>
      </c>
      <c r="CI18" s="8">
        <f t="shared" si="163"/>
        <v>2029</v>
      </c>
      <c r="CJ18" s="8">
        <f t="shared" si="163"/>
        <v>2030</v>
      </c>
      <c r="CK18" s="8">
        <f t="shared" si="163"/>
        <v>2031</v>
      </c>
      <c r="CL18" s="8">
        <f t="shared" si="163"/>
        <v>2032</v>
      </c>
      <c r="CM18" s="8">
        <f t="shared" si="163"/>
        <v>2033</v>
      </c>
      <c r="CN18" s="8">
        <f t="shared" ref="CN18" si="164">BL18</f>
        <v>2034</v>
      </c>
      <c r="CO18" s="8">
        <f t="shared" ref="CO18" si="165">BM18</f>
        <v>2035</v>
      </c>
      <c r="CP18" s="8">
        <f t="shared" ref="CP18" si="166">BN18</f>
        <v>2036</v>
      </c>
      <c r="CQ18" s="8">
        <f t="shared" ref="CQ18" si="167">BO18</f>
        <v>2037</v>
      </c>
      <c r="CS18" s="8">
        <f t="shared" ref="CS18:DA18" si="168">BQ18</f>
        <v>2025</v>
      </c>
      <c r="CT18" s="8">
        <f t="shared" si="168"/>
        <v>2026</v>
      </c>
      <c r="CU18" s="8">
        <f t="shared" si="168"/>
        <v>2027</v>
      </c>
      <c r="CV18" s="8">
        <f t="shared" si="168"/>
        <v>2028</v>
      </c>
      <c r="CW18" s="8">
        <f t="shared" si="168"/>
        <v>2029</v>
      </c>
      <c r="CX18" s="8">
        <f t="shared" si="168"/>
        <v>2030</v>
      </c>
      <c r="CY18" s="8">
        <f t="shared" si="168"/>
        <v>2031</v>
      </c>
      <c r="CZ18" s="8">
        <f t="shared" si="168"/>
        <v>2032</v>
      </c>
      <c r="DA18" s="8">
        <f t="shared" si="168"/>
        <v>2033</v>
      </c>
      <c r="DB18" s="8">
        <f t="shared" ref="DB18" si="169">BZ18</f>
        <v>2034</v>
      </c>
      <c r="DC18" s="8">
        <f t="shared" ref="DC18" si="170">CA18</f>
        <v>2035</v>
      </c>
      <c r="DD18" s="8">
        <f t="shared" ref="DD18" si="171">CB18</f>
        <v>2036</v>
      </c>
      <c r="DE18" s="8">
        <f t="shared" ref="DE18" si="172">CC18</f>
        <v>2037</v>
      </c>
      <c r="DH18" s="8">
        <f t="shared" ref="DH18:DQ18" si="173">DW18</f>
        <v>2025</v>
      </c>
      <c r="DI18" s="8">
        <f t="shared" si="173"/>
        <v>2026</v>
      </c>
      <c r="DJ18" s="8">
        <f t="shared" si="173"/>
        <v>2027</v>
      </c>
      <c r="DK18" s="8">
        <f t="shared" si="173"/>
        <v>2028</v>
      </c>
      <c r="DL18" s="8">
        <f t="shared" si="173"/>
        <v>2029</v>
      </c>
      <c r="DM18" s="8">
        <f t="shared" si="173"/>
        <v>2030</v>
      </c>
      <c r="DN18" s="8">
        <f t="shared" si="173"/>
        <v>2031</v>
      </c>
      <c r="DO18" s="8">
        <f t="shared" si="173"/>
        <v>2032</v>
      </c>
      <c r="DP18" s="8">
        <f t="shared" si="173"/>
        <v>2033</v>
      </c>
      <c r="DQ18" s="8">
        <f t="shared" si="173"/>
        <v>2034</v>
      </c>
      <c r="DR18" s="8">
        <f t="shared" ref="DR18" si="174">EG18</f>
        <v>2035</v>
      </c>
      <c r="DS18" s="8">
        <f t="shared" ref="DS18" si="175">EH18</f>
        <v>2036</v>
      </c>
      <c r="DT18" s="8">
        <f t="shared" ref="DT18" si="176">EI18</f>
        <v>2037</v>
      </c>
      <c r="DW18" s="8">
        <f t="shared" ref="DW18:EF18" si="177">CS18</f>
        <v>2025</v>
      </c>
      <c r="DX18" s="8">
        <f t="shared" si="177"/>
        <v>2026</v>
      </c>
      <c r="DY18" s="8">
        <f t="shared" si="177"/>
        <v>2027</v>
      </c>
      <c r="DZ18" s="8">
        <f t="shared" si="177"/>
        <v>2028</v>
      </c>
      <c r="EA18" s="8">
        <f t="shared" si="177"/>
        <v>2029</v>
      </c>
      <c r="EB18" s="8">
        <f t="shared" si="177"/>
        <v>2030</v>
      </c>
      <c r="EC18" s="8">
        <f t="shared" si="177"/>
        <v>2031</v>
      </c>
      <c r="ED18" s="8">
        <f t="shared" si="177"/>
        <v>2032</v>
      </c>
      <c r="EE18" s="8">
        <f t="shared" si="177"/>
        <v>2033</v>
      </c>
      <c r="EF18" s="8">
        <f t="shared" si="177"/>
        <v>2034</v>
      </c>
      <c r="EG18" s="8">
        <f t="shared" ref="EG18:EI18" si="178">DC18</f>
        <v>2035</v>
      </c>
      <c r="EH18" s="8">
        <f t="shared" si="178"/>
        <v>2036</v>
      </c>
      <c r="EI18" s="8">
        <f t="shared" si="178"/>
        <v>2037</v>
      </c>
      <c r="EJ18" s="8" t="s">
        <v>25</v>
      </c>
      <c r="EM18" s="47"/>
      <c r="EN18" s="8">
        <f t="shared" ref="EN18:EW18" si="179">CS18</f>
        <v>2025</v>
      </c>
      <c r="EO18" s="8">
        <f t="shared" si="179"/>
        <v>2026</v>
      </c>
      <c r="EP18" s="8">
        <f t="shared" si="179"/>
        <v>2027</v>
      </c>
      <c r="EQ18" s="8">
        <f t="shared" si="179"/>
        <v>2028</v>
      </c>
      <c r="ER18" s="8">
        <f t="shared" si="179"/>
        <v>2029</v>
      </c>
      <c r="ES18" s="8">
        <f t="shared" si="179"/>
        <v>2030</v>
      </c>
      <c r="ET18" s="8">
        <f t="shared" si="179"/>
        <v>2031</v>
      </c>
      <c r="EU18" s="8">
        <f t="shared" si="179"/>
        <v>2032</v>
      </c>
      <c r="EV18" s="8">
        <f t="shared" si="179"/>
        <v>2033</v>
      </c>
      <c r="EW18" s="8">
        <f t="shared" si="179"/>
        <v>2034</v>
      </c>
      <c r="EX18" s="8">
        <f t="shared" ref="EX18" si="180">DC18</f>
        <v>2035</v>
      </c>
      <c r="EY18" s="8">
        <f t="shared" ref="EY18" si="181">DD18</f>
        <v>2036</v>
      </c>
      <c r="EZ18" s="8">
        <f t="shared" ref="EZ18" si="182">DE18</f>
        <v>2037</v>
      </c>
      <c r="FA18" s="8" t="s">
        <v>39</v>
      </c>
      <c r="FC18" s="47">
        <f t="shared" si="0"/>
        <v>0</v>
      </c>
      <c r="FD18" s="8" t="s">
        <v>39</v>
      </c>
      <c r="FE18" s="8" t="s">
        <v>39</v>
      </c>
      <c r="FF18" s="8" t="s">
        <v>39</v>
      </c>
      <c r="FG18" s="8" t="s">
        <v>39</v>
      </c>
      <c r="FH18" s="8" t="s">
        <v>39</v>
      </c>
      <c r="FI18" s="8" t="s">
        <v>39</v>
      </c>
      <c r="FJ18" s="8" t="s">
        <v>39</v>
      </c>
      <c r="FK18" s="8" t="s">
        <v>39</v>
      </c>
      <c r="FL18" s="8" t="s">
        <v>39</v>
      </c>
      <c r="FM18" s="8" t="s">
        <v>39</v>
      </c>
      <c r="FN18" s="8" t="s">
        <v>39</v>
      </c>
      <c r="FO18" s="8" t="s">
        <v>39</v>
      </c>
      <c r="FP18" s="8" t="s">
        <v>39</v>
      </c>
      <c r="FQ18" s="8" t="s">
        <v>39</v>
      </c>
      <c r="FS18" s="47">
        <f t="shared" si="1"/>
        <v>0</v>
      </c>
      <c r="FT18" s="8" t="s">
        <v>39</v>
      </c>
      <c r="FU18" s="8" t="s">
        <v>39</v>
      </c>
      <c r="FV18" s="8" t="s">
        <v>39</v>
      </c>
      <c r="FW18" s="8" t="s">
        <v>39</v>
      </c>
      <c r="FX18" s="8" t="s">
        <v>39</v>
      </c>
      <c r="FY18" s="8" t="s">
        <v>39</v>
      </c>
      <c r="FZ18" s="8" t="s">
        <v>39</v>
      </c>
      <c r="GA18" s="8" t="s">
        <v>39</v>
      </c>
      <c r="GB18" s="8" t="s">
        <v>39</v>
      </c>
      <c r="GC18" s="8" t="s">
        <v>39</v>
      </c>
      <c r="GD18" s="8" t="s">
        <v>39</v>
      </c>
      <c r="GE18" s="8" t="s">
        <v>39</v>
      </c>
      <c r="GF18" s="8" t="s">
        <v>39</v>
      </c>
      <c r="GG18" s="8" t="s">
        <v>39</v>
      </c>
      <c r="GI18" s="47">
        <f t="shared" si="2"/>
        <v>0</v>
      </c>
      <c r="GJ18" s="8" t="s">
        <v>39</v>
      </c>
      <c r="GK18" s="8" t="s">
        <v>39</v>
      </c>
      <c r="GL18" s="8" t="s">
        <v>39</v>
      </c>
      <c r="GM18" s="8" t="s">
        <v>39</v>
      </c>
      <c r="GN18" s="8" t="s">
        <v>39</v>
      </c>
      <c r="GO18" s="8" t="s">
        <v>39</v>
      </c>
      <c r="GP18" s="8" t="s">
        <v>39</v>
      </c>
      <c r="GQ18" s="8" t="s">
        <v>39</v>
      </c>
      <c r="GR18" s="8" t="s">
        <v>39</v>
      </c>
      <c r="GS18" s="8" t="s">
        <v>39</v>
      </c>
      <c r="GT18" s="8" t="s">
        <v>39</v>
      </c>
      <c r="GU18" s="8" t="s">
        <v>39</v>
      </c>
      <c r="GV18" s="8" t="s">
        <v>39</v>
      </c>
      <c r="GW18" s="8" t="s">
        <v>39</v>
      </c>
      <c r="GZ18" s="47">
        <f t="shared" si="3"/>
        <v>0</v>
      </c>
      <c r="HA18" s="8" t="s">
        <v>39</v>
      </c>
      <c r="HB18" s="8" t="s">
        <v>39</v>
      </c>
      <c r="HC18" s="8" t="s">
        <v>39</v>
      </c>
      <c r="HD18" s="8" t="s">
        <v>39</v>
      </c>
      <c r="HE18" s="8" t="s">
        <v>39</v>
      </c>
      <c r="HF18" s="8" t="s">
        <v>39</v>
      </c>
      <c r="HG18" s="8" t="s">
        <v>39</v>
      </c>
      <c r="HH18" s="8" t="s">
        <v>39</v>
      </c>
      <c r="HI18" s="8" t="s">
        <v>39</v>
      </c>
      <c r="HJ18" s="8" t="s">
        <v>39</v>
      </c>
      <c r="HK18" s="8" t="s">
        <v>39</v>
      </c>
      <c r="HL18" s="8" t="s">
        <v>39</v>
      </c>
      <c r="HM18" s="8" t="s">
        <v>39</v>
      </c>
      <c r="HN18" s="8" t="s">
        <v>39</v>
      </c>
      <c r="HQ18" s="517">
        <f t="shared" ref="HQ18:HZ18" si="183">BC18</f>
        <v>2025</v>
      </c>
      <c r="HR18" s="517">
        <f t="shared" si="183"/>
        <v>2026</v>
      </c>
      <c r="HS18" s="517">
        <f t="shared" si="183"/>
        <v>2027</v>
      </c>
      <c r="HT18" s="517">
        <f t="shared" si="183"/>
        <v>2028</v>
      </c>
      <c r="HU18" s="517">
        <f t="shared" si="183"/>
        <v>2029</v>
      </c>
      <c r="HV18" s="517">
        <f t="shared" si="183"/>
        <v>2030</v>
      </c>
      <c r="HW18" s="517">
        <f t="shared" si="183"/>
        <v>2031</v>
      </c>
      <c r="HX18" s="517">
        <f t="shared" si="183"/>
        <v>2032</v>
      </c>
      <c r="HY18" s="517">
        <f t="shared" si="183"/>
        <v>2033</v>
      </c>
      <c r="HZ18" s="517">
        <f t="shared" si="183"/>
        <v>2034</v>
      </c>
      <c r="IA18" s="517">
        <f t="shared" ref="IA18" si="184">BM18</f>
        <v>2035</v>
      </c>
      <c r="IB18" s="517">
        <f t="shared" ref="IB18" si="185">BN18</f>
        <v>2036</v>
      </c>
      <c r="IC18" s="517">
        <f t="shared" ref="IC18" si="186">BO18</f>
        <v>2037</v>
      </c>
    </row>
    <row r="19" spans="2:237" ht="15" x14ac:dyDescent="0.25">
      <c r="B19" s="231"/>
      <c r="C19" s="420">
        <f t="shared" ref="C19:C28" si="187">SUM(BC19:BO19)</f>
        <v>0</v>
      </c>
      <c r="D19" s="420">
        <f>IFERROR(IF(B19="Teknisk/adm. bistand/Feltassistent",F19*Tabeller!I$8,Budsjett!F19*Tabeller!H$8),0)</f>
        <v>0</v>
      </c>
      <c r="E19" s="420">
        <f t="shared" ref="E19:E27" si="188">SUM(C19:D19)</f>
        <v>0</v>
      </c>
      <c r="F19" s="58">
        <f>SUM(J19:V19)/Tabeller!$H$5</f>
        <v>0</v>
      </c>
      <c r="G19" s="562"/>
      <c r="H19" s="565"/>
      <c r="I19" s="562"/>
      <c r="J19" s="564"/>
      <c r="K19" s="564"/>
      <c r="L19" s="564"/>
      <c r="M19" s="564"/>
      <c r="N19" s="564"/>
      <c r="O19" s="566"/>
      <c r="P19" s="566"/>
      <c r="Q19" s="566"/>
      <c r="R19" s="566"/>
      <c r="S19" s="566"/>
      <c r="T19" s="566"/>
      <c r="U19" s="566"/>
      <c r="V19" s="566"/>
      <c r="AR19" s="6">
        <f>H19</f>
        <v>0</v>
      </c>
      <c r="AS19" s="6">
        <f>AR19*Tabeller!$I$35</f>
        <v>0</v>
      </c>
      <c r="AT19" s="6">
        <f>IF(AR19&gt;0,(AS19-400)/52*47,0)</f>
        <v>0</v>
      </c>
      <c r="AU19" s="87">
        <f>AT19*Tabeller!$H$26</f>
        <v>0</v>
      </c>
      <c r="AV19" s="6">
        <f>SUM(AT19:AU19,AW19)*Tabeller!$H$28</f>
        <v>0</v>
      </c>
      <c r="AW19" s="6">
        <f>AS19*Tabeller!$H$27</f>
        <v>0</v>
      </c>
      <c r="AX19" s="6">
        <f t="shared" ref="AX19" si="189">SUM(AT19:AW19)</f>
        <v>0</v>
      </c>
      <c r="AY19" s="6">
        <f>AX19+(IF(B19="Teknisk adm bistand",Registrering!$E$43,Registrering!$B$43))</f>
        <v>501000</v>
      </c>
      <c r="AZ19" s="6">
        <f>AX19/Tabeller!$H$5</f>
        <v>0</v>
      </c>
      <c r="BC19" s="6">
        <f>((J19*Budsjett!$AZ19)*(Tabeller!I$37))</f>
        <v>0</v>
      </c>
      <c r="BD19" s="6">
        <f>((K19*Budsjett!$AZ19)*(Tabeller!J$35))</f>
        <v>0</v>
      </c>
      <c r="BE19" s="6">
        <f>((L19*Budsjett!$AZ19)*(Tabeller!K$35))</f>
        <v>0</v>
      </c>
      <c r="BF19" s="6">
        <f>((M19*Budsjett!$AZ19)*(Tabeller!L$35))</f>
        <v>0</v>
      </c>
      <c r="BG19" s="6">
        <f>((N19*Budsjett!$AZ19)*(Tabeller!M$35))</f>
        <v>0</v>
      </c>
      <c r="BH19" s="6">
        <f>((O19*Budsjett!$AZ19)*(Tabeller!N$35))</f>
        <v>0</v>
      </c>
      <c r="BI19" s="6">
        <f>((P19*Budsjett!$AZ19)*(Tabeller!O$35))</f>
        <v>0</v>
      </c>
      <c r="BJ19" s="6">
        <f>((Q19*Budsjett!$AZ19)*(Tabeller!P$35))</f>
        <v>0</v>
      </c>
      <c r="BK19" s="6">
        <f>((R19*Budsjett!$AZ19)*(Tabeller!Q$35))</f>
        <v>0</v>
      </c>
      <c r="BL19" s="6">
        <f>((S19*Budsjett!$AZ19)*(Tabeller!R$35))</f>
        <v>0</v>
      </c>
      <c r="BM19" s="6">
        <f>((T19*Budsjett!$AZ19)*(Tabeller!S$35))</f>
        <v>0</v>
      </c>
      <c r="BN19" s="6">
        <f>((U19*Budsjett!$AZ19)*(Tabeller!T$35))</f>
        <v>0</v>
      </c>
      <c r="BO19" s="6">
        <f>((V19*Budsjett!$AZ19)*(Tabeller!U$35))</f>
        <v>0</v>
      </c>
      <c r="BQ19" s="6">
        <f>IFERROR(IF($B19="Teknisk/adm. bistand/Feltassistent",CE19*Tabeller!J$11,Budsjett!CE19*Tabeller!J$10),0)</f>
        <v>0</v>
      </c>
      <c r="BR19" s="6">
        <f>IFERROR(IF($B19="Teknisk/adm. bistand/Feltassistent",CF19*Tabeller!K$11,Budsjett!CF19*Tabeller!K$10),0)</f>
        <v>0</v>
      </c>
      <c r="BS19" s="6">
        <f>IFERROR(IF($B19="Teknisk/adm. bistand/Feltassistent",CG19*Tabeller!L$11,Budsjett!CG19*Tabeller!L$10),0)</f>
        <v>0</v>
      </c>
      <c r="BT19" s="6">
        <f>IFERROR(IF($B19="Teknisk/adm. bistand/Feltassistent",CH19*Tabeller!M$11,Budsjett!CH19*Tabeller!M$10),0)</f>
        <v>0</v>
      </c>
      <c r="BU19" s="6">
        <f>IFERROR(IF($B19="Teknisk/adm. bistand/Feltassistent",CI19*Tabeller!N$11,Budsjett!CI19*Tabeller!N$10),0)</f>
        <v>0</v>
      </c>
      <c r="BV19" s="6">
        <f>IFERROR(IF($B19="Teknisk/adm. bistand/Feltassistent",CJ19*Tabeller!O$11,Budsjett!CJ19*Tabeller!O$10),0)</f>
        <v>0</v>
      </c>
      <c r="BW19" s="6">
        <f>IFERROR(IF($B19="Teknisk/adm. bistand/Feltassistent",CK19*Tabeller!P$11,Budsjett!CK19*Tabeller!P$10),0)</f>
        <v>0</v>
      </c>
      <c r="BX19" s="6">
        <f>IFERROR(IF($B19="Teknisk/adm. bistand/Feltassistent",CL19*Tabeller!Q$11,Budsjett!CL19*Tabeller!Q$10),0)</f>
        <v>0</v>
      </c>
      <c r="BY19" s="6">
        <f>IFERROR(IF($B19="Teknisk/adm. bistand/Feltassistent",CM19*Tabeller!R$11,Budsjett!CM19*Tabeller!R$10),0)</f>
        <v>0</v>
      </c>
      <c r="BZ19" s="6">
        <f>IFERROR(IF($B19="Teknisk/adm. bistand/Feltassistent",CN19*Tabeller!S$11,Budsjett!CN19*Tabeller!S$10),0)</f>
        <v>0</v>
      </c>
      <c r="CA19" s="6">
        <f>IFERROR(IF($B19="Teknisk/adm. bistand/Feltassistent",CO19*Tabeller!T$11,Budsjett!CO19*Tabeller!T$10),0)</f>
        <v>0</v>
      </c>
      <c r="CB19" s="6">
        <f>IFERROR(IF($B19="Teknisk/adm. bistand/Feltassistent",CP19*Tabeller!U$11,Budsjett!CP19*Tabeller!U$10),0)</f>
        <v>0</v>
      </c>
      <c r="CC19" s="6">
        <f>IFERROR(IF($B19="Teknisk/adm. bistand/Feltassistent",CQ19*Tabeller!V$11,Budsjett!CQ19*Tabeller!V$10),0)</f>
        <v>0</v>
      </c>
      <c r="CE19" s="634">
        <f>J19/Tabeller!$H$5</f>
        <v>0</v>
      </c>
      <c r="CF19" s="634">
        <f>K19/Tabeller!$H$5</f>
        <v>0</v>
      </c>
      <c r="CG19" s="634">
        <f>L19/Tabeller!$H$5</f>
        <v>0</v>
      </c>
      <c r="CH19" s="634">
        <f>M19/Tabeller!$H$5</f>
        <v>0</v>
      </c>
      <c r="CI19" s="634">
        <f>N19/Tabeller!$H$5</f>
        <v>0</v>
      </c>
      <c r="CJ19" s="634">
        <f>O19/Tabeller!$H$5</f>
        <v>0</v>
      </c>
      <c r="CK19" s="634">
        <f>P19/Tabeller!$H$5</f>
        <v>0</v>
      </c>
      <c r="CL19" s="634">
        <f>Q19/Tabeller!$H$5</f>
        <v>0</v>
      </c>
      <c r="CM19" s="634">
        <f>R19/Tabeller!$H$5</f>
        <v>0</v>
      </c>
      <c r="CN19" s="634">
        <f>S19/Tabeller!$H$5</f>
        <v>0</v>
      </c>
      <c r="CO19" s="634">
        <f>T19/Tabeller!$H$5</f>
        <v>0</v>
      </c>
      <c r="CP19" s="634">
        <f>U19/Tabeller!$H$5</f>
        <v>0</v>
      </c>
      <c r="CQ19" s="634">
        <f>V19/Tabeller!$H$5</f>
        <v>0</v>
      </c>
      <c r="CS19" s="6">
        <f>IFERROR(IF($E$65=$J$64,BC19*#REF!,BC19*Budsjett!$E$65),0)</f>
        <v>0</v>
      </c>
      <c r="CT19" s="6">
        <f>IFERROR(IF($E$65=$J$64,BD19*#REF!,BD19*Budsjett!$E$65),0)</f>
        <v>0</v>
      </c>
      <c r="CU19" s="6">
        <f>IFERROR(IF($E$65=$J$64,BE19*#REF!,BE19*Budsjett!$E$65),0)</f>
        <v>0</v>
      </c>
      <c r="CV19" s="6">
        <f>IFERROR(IF($E$65=$J$64,BF19*#REF!,BF19*Budsjett!$E$65),0)</f>
        <v>0</v>
      </c>
      <c r="CW19" s="6">
        <f>IFERROR(IF($E$65=$J$64,BG19*#REF!,BG19*Budsjett!$E$65),0)</f>
        <v>0</v>
      </c>
      <c r="CX19" s="6">
        <f>IFERROR(IF($E$65=$J$64,BH19*#REF!,BH19*Budsjett!$E$65),0)</f>
        <v>0</v>
      </c>
      <c r="CY19" s="6">
        <f>IFERROR(IF($E$65=$J$64,BI19*#REF!,BI19*Budsjett!$E$65),0)</f>
        <v>0</v>
      </c>
      <c r="CZ19" s="6">
        <f>IFERROR(IF($E$65=$J$64,BJ19*#REF!,BJ19*Budsjett!$E$65),0)</f>
        <v>0</v>
      </c>
      <c r="DA19" s="6">
        <f>IFERROR(IF($E$65=$J$64,BK19*#REF!,BK19*Budsjett!$E$65),0)</f>
        <v>0</v>
      </c>
      <c r="DB19" s="6">
        <f>IFERROR(IF($E$65=$J$64,BL19*#REF!,BL19*Budsjett!$E$65),0)</f>
        <v>0</v>
      </c>
      <c r="DC19" s="6">
        <f>IFERROR(IF($E$65=$J$64,BM19*#REF!,BM19*Budsjett!$E$65),0)</f>
        <v>0</v>
      </c>
      <c r="DD19" s="6">
        <f>IFERROR(IF($E$65=$J$64,BN19*#REF!,BN19*Budsjett!$E$65),0)</f>
        <v>0</v>
      </c>
      <c r="DE19" s="6">
        <f>IFERROR(IF($E$65=$J$64,BO19*#REF!,BO19*Budsjett!$E$65),0)</f>
        <v>0</v>
      </c>
      <c r="DH19" s="6">
        <f t="shared" ref="DH19:DP27" si="190">BQ19-CS19</f>
        <v>0</v>
      </c>
      <c r="DI19" s="6">
        <f t="shared" si="190"/>
        <v>0</v>
      </c>
      <c r="DJ19" s="6">
        <f t="shared" si="190"/>
        <v>0</v>
      </c>
      <c r="DK19" s="6">
        <f t="shared" si="190"/>
        <v>0</v>
      </c>
      <c r="DL19" s="6">
        <f t="shared" si="190"/>
        <v>0</v>
      </c>
      <c r="DM19" s="6">
        <f t="shared" si="190"/>
        <v>0</v>
      </c>
      <c r="DN19" s="6">
        <f t="shared" si="190"/>
        <v>0</v>
      </c>
      <c r="DO19" s="6">
        <f t="shared" si="190"/>
        <v>0</v>
      </c>
      <c r="DP19" s="6">
        <f t="shared" si="190"/>
        <v>0</v>
      </c>
      <c r="DQ19" s="6">
        <f t="shared" ref="DQ19:DQ28" si="191">BZ19-DB19</f>
        <v>0</v>
      </c>
      <c r="DR19" s="6">
        <f t="shared" ref="DR19:DR27" si="192">CA19-DC19</f>
        <v>0</v>
      </c>
      <c r="DS19" s="6">
        <f t="shared" ref="DS19:DS27" si="193">CB19-DD19</f>
        <v>0</v>
      </c>
      <c r="DT19" s="6">
        <f t="shared" ref="DT19:DT27" si="194">CC19-DE19</f>
        <v>0</v>
      </c>
      <c r="DV19" s="47">
        <f t="shared" ref="DV19:DV28" si="195">B19</f>
        <v>0</v>
      </c>
      <c r="DW19" s="6">
        <f>-(BC19*(1+Tabeller!$I$67))</f>
        <v>0</v>
      </c>
      <c r="DX19" s="6">
        <f>-(BD19*(1+Tabeller!$I$67))</f>
        <v>0</v>
      </c>
      <c r="DY19" s="6">
        <f>-(BE19*(1+Tabeller!$I$67))</f>
        <v>0</v>
      </c>
      <c r="DZ19" s="6">
        <f>-(BF19*(1+Tabeller!$I$67))</f>
        <v>0</v>
      </c>
      <c r="EA19" s="6">
        <f>-(BG19*(1+Tabeller!$I$67))</f>
        <v>0</v>
      </c>
      <c r="EB19" s="6">
        <f>-(BH19*(1+Tabeller!$I$67))</f>
        <v>0</v>
      </c>
      <c r="EC19" s="6">
        <f>-(BI19*(1+Tabeller!$I$67))</f>
        <v>0</v>
      </c>
      <c r="ED19" s="6">
        <f>-(BJ19*(1+Tabeller!$I$67))</f>
        <v>0</v>
      </c>
      <c r="EE19" s="6">
        <f>-(BK19*(1+Tabeller!$I$67))</f>
        <v>0</v>
      </c>
      <c r="EF19" s="6">
        <f>-(BL19*(1+Tabeller!$I$67))</f>
        <v>0</v>
      </c>
      <c r="EG19" s="6">
        <f>-(BM19*(1+Tabeller!$I$67))</f>
        <v>0</v>
      </c>
      <c r="EH19" s="6">
        <f>-(BN19*(1+Tabeller!$I$67))</f>
        <v>0</v>
      </c>
      <c r="EI19" s="6">
        <f>-(BO19*(1+Tabeller!$I$67))</f>
        <v>0</v>
      </c>
      <c r="EJ19" s="8">
        <f t="shared" ref="EJ19:EJ28" si="196">SUM(DW19:EI19)</f>
        <v>0</v>
      </c>
      <c r="EM19" s="47">
        <f t="shared" ref="EM19:EM28" si="197">DV19</f>
        <v>0</v>
      </c>
      <c r="EN19" s="6">
        <f t="shared" ref="EN19:EW28" si="198">IF($G19="NFR",DW19,0)</f>
        <v>0</v>
      </c>
      <c r="EO19" s="6">
        <f t="shared" si="198"/>
        <v>0</v>
      </c>
      <c r="EP19" s="6">
        <f t="shared" si="198"/>
        <v>0</v>
      </c>
      <c r="EQ19" s="6">
        <f t="shared" si="198"/>
        <v>0</v>
      </c>
      <c r="ER19" s="6">
        <f t="shared" si="198"/>
        <v>0</v>
      </c>
      <c r="ES19" s="6">
        <f t="shared" si="198"/>
        <v>0</v>
      </c>
      <c r="ET19" s="6">
        <f t="shared" si="198"/>
        <v>0</v>
      </c>
      <c r="EU19" s="6">
        <f t="shared" si="198"/>
        <v>0</v>
      </c>
      <c r="EV19" s="6">
        <f t="shared" si="198"/>
        <v>0</v>
      </c>
      <c r="EW19" s="6">
        <f t="shared" si="198"/>
        <v>0</v>
      </c>
      <c r="EX19" s="6">
        <f t="shared" ref="EX19:EX27" si="199">IF($G19="NFR",EG19,0)</f>
        <v>0</v>
      </c>
      <c r="EY19" s="6">
        <f t="shared" ref="EY19:EY27" si="200">IF($G19="NFR",EH19,0)</f>
        <v>0</v>
      </c>
      <c r="EZ19" s="6">
        <f t="shared" ref="EZ19:EZ27" si="201">IF($G19="NFR",EI19,0)</f>
        <v>0</v>
      </c>
      <c r="FA19" s="8">
        <f t="shared" ref="FA19:FA27" si="202">SUM(EN19:EZ19)</f>
        <v>0</v>
      </c>
      <c r="FC19" s="47">
        <f t="shared" si="0"/>
        <v>0</v>
      </c>
      <c r="FD19" s="6">
        <f t="shared" ref="FD19:FP20" si="203">IF($G19=$FC$1,DW19,0)</f>
        <v>0</v>
      </c>
      <c r="FE19" s="6">
        <f t="shared" si="203"/>
        <v>0</v>
      </c>
      <c r="FF19" s="6">
        <f t="shared" si="203"/>
        <v>0</v>
      </c>
      <c r="FG19" s="6">
        <f t="shared" si="203"/>
        <v>0</v>
      </c>
      <c r="FH19" s="6">
        <f t="shared" si="203"/>
        <v>0</v>
      </c>
      <c r="FI19" s="6">
        <f t="shared" si="203"/>
        <v>0</v>
      </c>
      <c r="FJ19" s="6">
        <f t="shared" si="203"/>
        <v>0</v>
      </c>
      <c r="FK19" s="6">
        <f t="shared" si="203"/>
        <v>0</v>
      </c>
      <c r="FL19" s="6">
        <f t="shared" si="203"/>
        <v>0</v>
      </c>
      <c r="FM19" s="6">
        <f t="shared" si="203"/>
        <v>0</v>
      </c>
      <c r="FN19" s="6">
        <f t="shared" si="203"/>
        <v>0</v>
      </c>
      <c r="FO19" s="6">
        <f t="shared" si="203"/>
        <v>0</v>
      </c>
      <c r="FP19" s="6">
        <f t="shared" si="203"/>
        <v>0</v>
      </c>
      <c r="FQ19" s="8">
        <f t="shared" ref="FQ19:FQ20" si="204">SUM(FD19:FP19)</f>
        <v>0</v>
      </c>
      <c r="FS19" s="47">
        <f t="shared" si="1"/>
        <v>0</v>
      </c>
      <c r="FT19" s="6">
        <f t="shared" ref="FT19:GF20" si="205">IF($G19=$FS$1,DW19,0)</f>
        <v>0</v>
      </c>
      <c r="FU19" s="6">
        <f t="shared" si="205"/>
        <v>0</v>
      </c>
      <c r="FV19" s="6">
        <f t="shared" si="205"/>
        <v>0</v>
      </c>
      <c r="FW19" s="6">
        <f t="shared" si="205"/>
        <v>0</v>
      </c>
      <c r="FX19" s="6">
        <f t="shared" si="205"/>
        <v>0</v>
      </c>
      <c r="FY19" s="6">
        <f t="shared" si="205"/>
        <v>0</v>
      </c>
      <c r="FZ19" s="6">
        <f t="shared" si="205"/>
        <v>0</v>
      </c>
      <c r="GA19" s="6">
        <f t="shared" si="205"/>
        <v>0</v>
      </c>
      <c r="GB19" s="6">
        <f t="shared" si="205"/>
        <v>0</v>
      </c>
      <c r="GC19" s="6">
        <f t="shared" si="205"/>
        <v>0</v>
      </c>
      <c r="GD19" s="6">
        <f t="shared" si="205"/>
        <v>0</v>
      </c>
      <c r="GE19" s="6">
        <f t="shared" si="205"/>
        <v>0</v>
      </c>
      <c r="GF19" s="6">
        <f t="shared" si="205"/>
        <v>0</v>
      </c>
      <c r="GG19" s="8">
        <f t="shared" ref="GG19:GG20" si="206">SUM(FT19:GF19)</f>
        <v>0</v>
      </c>
      <c r="GI19" s="47">
        <f t="shared" si="2"/>
        <v>0</v>
      </c>
      <c r="GJ19" s="6">
        <f t="shared" ref="GJ19:GV20" si="207">IF($G19=$GI$1,DW19,0)</f>
        <v>0</v>
      </c>
      <c r="GK19" s="6">
        <f t="shared" si="207"/>
        <v>0</v>
      </c>
      <c r="GL19" s="6">
        <f t="shared" si="207"/>
        <v>0</v>
      </c>
      <c r="GM19" s="6">
        <f t="shared" si="207"/>
        <v>0</v>
      </c>
      <c r="GN19" s="6">
        <f t="shared" si="207"/>
        <v>0</v>
      </c>
      <c r="GO19" s="6">
        <f t="shared" si="207"/>
        <v>0</v>
      </c>
      <c r="GP19" s="6">
        <f t="shared" si="207"/>
        <v>0</v>
      </c>
      <c r="GQ19" s="6">
        <f t="shared" si="207"/>
        <v>0</v>
      </c>
      <c r="GR19" s="6">
        <f t="shared" si="207"/>
        <v>0</v>
      </c>
      <c r="GS19" s="6">
        <f t="shared" si="207"/>
        <v>0</v>
      </c>
      <c r="GT19" s="6">
        <f t="shared" si="207"/>
        <v>0</v>
      </c>
      <c r="GU19" s="6">
        <f t="shared" si="207"/>
        <v>0</v>
      </c>
      <c r="GV19" s="6">
        <f t="shared" si="207"/>
        <v>0</v>
      </c>
      <c r="GW19" s="8">
        <f t="shared" ref="GW19:GW20" si="208">SUM(GJ19:GV19)</f>
        <v>0</v>
      </c>
      <c r="GZ19" s="47">
        <f t="shared" si="3"/>
        <v>0</v>
      </c>
      <c r="HA19" s="6"/>
      <c r="HB19" s="6"/>
      <c r="HC19" s="6"/>
      <c r="HD19" s="6"/>
      <c r="HE19" s="6"/>
      <c r="HF19" s="6"/>
      <c r="HG19" s="6"/>
      <c r="HH19" s="6"/>
      <c r="HI19" s="6"/>
      <c r="HJ19" s="6"/>
      <c r="HK19" s="6"/>
      <c r="HL19" s="6"/>
      <c r="HM19" s="6"/>
      <c r="HN19" s="8">
        <f t="shared" ref="HN19:HN20" si="209">SUM(HA19:HM19)</f>
        <v>0</v>
      </c>
      <c r="HQ19" s="517">
        <f>IF(Registrering!$B$21="Prosjekter som foregår i UiOs lokaler",IF($B19="Teknisk/adm. bistand/Feltassistent",J19*Tabeller!J$11,J19*Tabeller!J$10)/Tabeller!$H$5,IF($B19="Teknisk/adm. bistand/Feltassistent",J19*Tabeller!J$13,J19*Tabeller!J$12)/Tabeller!$H$5)</f>
        <v>0</v>
      </c>
      <c r="HR19" s="517">
        <f>IF(Registrering!$B$21="Prosjekter som foregår i UiOs lokaler",IF($B19="Teknisk/adm. bistand/Feltassistent",K19*Tabeller!K$11,K19*Tabeller!K$10)/Tabeller!$H$5,IF($B19="Teknisk/adm. bistand/Feltassistent",K19*Tabeller!K$13,K19*Tabeller!K$12)/Tabeller!$H$5)</f>
        <v>0</v>
      </c>
      <c r="HS19" s="517">
        <f>IF(Registrering!$B$21="Prosjekter som foregår i UiOs lokaler",IF($B19="Teknisk/adm. bistand/Feltassistent",L19*Tabeller!L$11,L19*Tabeller!L$10)/Tabeller!$H$5,IF($B19="Teknisk/adm. bistand/Feltassistent",L19*Tabeller!L$13,L19*Tabeller!L$12)/Tabeller!$H$5)</f>
        <v>0</v>
      </c>
      <c r="HT19" s="517">
        <f>IF(Registrering!$B$21="Prosjekter som foregår i UiOs lokaler",IF($B19="Teknisk/adm. bistand/Feltassistent",M19*Tabeller!M$11,M19*Tabeller!M$10)/Tabeller!$H$5,IF($B19="Teknisk/adm. bistand/Feltassistent",M19*Tabeller!M$13,M19*Tabeller!M$12)/Tabeller!$H$5)</f>
        <v>0</v>
      </c>
      <c r="HU19" s="517">
        <f>IF(Registrering!$B$21="Prosjekter som foregår i UiOs lokaler",IF($B19="Teknisk/adm. bistand/Feltassistent",N19*Tabeller!N$11,N19*Tabeller!N$10)/Tabeller!$H$5,IF($B19="Teknisk/adm. bistand/Feltassistent",N19*Tabeller!N$13,N19*Tabeller!N$12)/Tabeller!$H$5)</f>
        <v>0</v>
      </c>
      <c r="HV19" s="517">
        <f>IF(Registrering!$B$21="Prosjekter som foregår i UiOs lokaler",IF($B19="Teknisk/adm. bistand/Feltassistent",O19*Tabeller!O$11,O19*Tabeller!O$10)/Tabeller!$H$5,IF($B19="Teknisk/adm. bistand/Feltassistent",O19*Tabeller!O$13,O19*Tabeller!O$12)/Tabeller!$H$5)</f>
        <v>0</v>
      </c>
      <c r="HW19" s="517">
        <f>IF(Registrering!$B$21="Prosjekter som foregår i UiOs lokaler",IF($B19="Teknisk/adm. bistand/Feltassistent",P19*Tabeller!P$11,P19*Tabeller!P$10)/Tabeller!$H$5,IF($B19="Teknisk/adm. bistand/Feltassistent",P19*Tabeller!P$13,P19*Tabeller!P$12)/Tabeller!$H$5)</f>
        <v>0</v>
      </c>
      <c r="HX19" s="517">
        <f>IF(Registrering!$B$21="Prosjekter som foregår i UiOs lokaler",IF($B19="Teknisk/adm. bistand/Feltassistent",Q19*Tabeller!Q$11,Q19*Tabeller!Q$10)/Tabeller!$H$5,IF($B19="Teknisk/adm. bistand/Feltassistent",Q19*Tabeller!Q$13,Q19*Tabeller!Q$12)/Tabeller!$H$5)</f>
        <v>0</v>
      </c>
      <c r="HY19" s="517">
        <f>IF(Registrering!$B$21="Prosjekter som foregår i UiOs lokaler",IF($B19="Teknisk/adm. bistand/Feltassistent",R19*Tabeller!R$11,R19*Tabeller!R$10)/Tabeller!$H$5,IF($B19="Teknisk/adm. bistand/Feltassistent",R19*Tabeller!R$13,R19*Tabeller!R$12)/Tabeller!$H$5)</f>
        <v>0</v>
      </c>
      <c r="HZ19" s="517">
        <f>IF(Registrering!$B$21="Prosjekter som foregår i UiOs lokaler",IF($B19="Teknisk/adm. bistand/Feltassistent",S19*Tabeller!S$11,S19*Tabeller!S$10)/Tabeller!$H$5,IF($B19="Teknisk/adm. bistand/Feltassistent",S19*Tabeller!S$13,S19*Tabeller!S$12)/Tabeller!$H$5)</f>
        <v>0</v>
      </c>
      <c r="IA19" s="517">
        <f>IF(Registrering!$B$21="Prosjekter som foregår i UiOs lokaler",IF($B19="Teknisk/adm. bistand/Feltassistent",T19*Tabeller!T$11,T19*Tabeller!T$10)/Tabeller!$H$5,IF($B19="Teknisk/adm. bistand/Feltassistent",T19*Tabeller!T$13,T19*Tabeller!T$12)/Tabeller!$H$5)</f>
        <v>0</v>
      </c>
      <c r="IB19" s="517">
        <f>IF(Registrering!$B$21="Prosjekter som foregår i UiOs lokaler",IF($B19="Teknisk/adm. bistand/Feltassistent",U19*Tabeller!U$11,U19*Tabeller!U$10)/Tabeller!$H$5,IF($B19="Teknisk/adm. bistand/Feltassistent",U19*Tabeller!U$13,U19*Tabeller!U$12)/Tabeller!$H$5)</f>
        <v>0</v>
      </c>
      <c r="IC19" s="517">
        <f>IF(Registrering!$B$21="Prosjekter som foregår i UiOs lokaler",IF($B19="Teknisk/adm. bistand/Feltassistent",V19*Tabeller!V$11,V19*Tabeller!V$10)/Tabeller!$H$5,IF($B19="Teknisk/adm. bistand/Feltassistent",V19*Tabeller!V$13,V19*Tabeller!V$12)/Tabeller!$H$5)</f>
        <v>0</v>
      </c>
    </row>
    <row r="20" spans="2:237" ht="15" x14ac:dyDescent="0.25">
      <c r="B20" s="231"/>
      <c r="C20" s="420">
        <f t="shared" si="187"/>
        <v>0</v>
      </c>
      <c r="D20" s="420">
        <f>IFERROR(IF(B20="Teknisk/adm. bistand/Feltassistent",F20*Tabeller!I$8,Budsjett!F20*Tabeller!H$8),0)</f>
        <v>0</v>
      </c>
      <c r="E20" s="420">
        <f t="shared" si="188"/>
        <v>0</v>
      </c>
      <c r="F20" s="619">
        <f>SUM(J20:V20)/Tabeller!$H$5</f>
        <v>0</v>
      </c>
      <c r="G20" s="562"/>
      <c r="H20" s="565"/>
      <c r="I20" s="562"/>
      <c r="J20" s="564"/>
      <c r="K20" s="564"/>
      <c r="L20" s="564"/>
      <c r="M20" s="564"/>
      <c r="N20" s="564"/>
      <c r="O20" s="566"/>
      <c r="P20" s="566"/>
      <c r="Q20" s="566"/>
      <c r="R20" s="566"/>
      <c r="S20" s="566"/>
      <c r="T20" s="566"/>
      <c r="U20" s="566"/>
      <c r="V20" s="566"/>
      <c r="AR20" s="6">
        <f t="shared" ref="AR20:AR28" si="210">H20</f>
        <v>0</v>
      </c>
      <c r="AS20" s="6">
        <f>AR20*Tabeller!$I$35</f>
        <v>0</v>
      </c>
      <c r="AT20" s="6">
        <f t="shared" ref="AT20:AT28" si="211">IF(AR20&gt;0,(AS20-400)/52*47,0)</f>
        <v>0</v>
      </c>
      <c r="AU20" s="87">
        <f>AT20*Tabeller!$H$26</f>
        <v>0</v>
      </c>
      <c r="AV20" s="6">
        <f>SUM(AT20:AU20,AW20)*Tabeller!$H$28</f>
        <v>0</v>
      </c>
      <c r="AW20" s="6">
        <f>AS20*Tabeller!$H$27</f>
        <v>0</v>
      </c>
      <c r="AX20" s="6">
        <f t="shared" ref="AX20:AX28" si="212">SUM(AT20:AW20)</f>
        <v>0</v>
      </c>
      <c r="AY20" s="6">
        <f>AX20+(IF(B20="Teknisk adm bistand",Registrering!$E$43,Registrering!$B$43))</f>
        <v>501000</v>
      </c>
      <c r="AZ20" s="6">
        <f>AX20/Tabeller!$H$5</f>
        <v>0</v>
      </c>
      <c r="BC20" s="6">
        <f>((J20*Budsjett!$AZ20)*(Tabeller!I$37))</f>
        <v>0</v>
      </c>
      <c r="BD20" s="6">
        <f>((K20*Budsjett!$AZ20)*(Tabeller!J$35))</f>
        <v>0</v>
      </c>
      <c r="BE20" s="6">
        <f>((L20*Budsjett!$AZ20)*(Tabeller!K$35))</f>
        <v>0</v>
      </c>
      <c r="BF20" s="6">
        <f>((M20*Budsjett!$AZ20)*(Tabeller!L$35))</f>
        <v>0</v>
      </c>
      <c r="BG20" s="6">
        <f>((N20*Budsjett!$AZ20)*(Tabeller!M$35))</f>
        <v>0</v>
      </c>
      <c r="BH20" s="6">
        <f>((O20*Budsjett!$AZ20)*(Tabeller!N$35))</f>
        <v>0</v>
      </c>
      <c r="BI20" s="6">
        <f>((P20*Budsjett!$AZ20)*(Tabeller!O$35))</f>
        <v>0</v>
      </c>
      <c r="BJ20" s="6">
        <f>((Q20*Budsjett!$AZ20)*(Tabeller!P$35))</f>
        <v>0</v>
      </c>
      <c r="BK20" s="6">
        <f>((R20*Budsjett!$AZ20)*(Tabeller!Q$35))</f>
        <v>0</v>
      </c>
      <c r="BL20" s="6">
        <f>((S20*Budsjett!$AZ20)*(Tabeller!R$35))</f>
        <v>0</v>
      </c>
      <c r="BM20" s="6">
        <f>((T20*Budsjett!$AZ20)*(Tabeller!S$35))</f>
        <v>0</v>
      </c>
      <c r="BN20" s="6">
        <f>((U20*Budsjett!$AZ20)*(Tabeller!T$35))</f>
        <v>0</v>
      </c>
      <c r="BO20" s="6">
        <f>((V20*Budsjett!$AZ20)*(Tabeller!U$35))</f>
        <v>0</v>
      </c>
      <c r="BQ20" s="6">
        <f>IFERROR(IF($B20="Teknisk/adm. bistand/Feltassistent",CE20*Tabeller!J$11,Budsjett!CE20*Tabeller!J$10),0)</f>
        <v>0</v>
      </c>
      <c r="BR20" s="6">
        <f>IFERROR(IF($B20="Teknisk/adm. bistand/Feltassistent",CF20*Tabeller!K$11,Budsjett!CF20*Tabeller!K$10),0)</f>
        <v>0</v>
      </c>
      <c r="BS20" s="6">
        <f>IFERROR(IF($B20="Teknisk/adm. bistand/Feltassistent",CG20*Tabeller!L$11,Budsjett!CG20*Tabeller!L$10),0)</f>
        <v>0</v>
      </c>
      <c r="BT20" s="6">
        <f>IFERROR(IF($B20="Teknisk/adm. bistand/Feltassistent",CH20*Tabeller!M$11,Budsjett!CH20*Tabeller!M$10),0)</f>
        <v>0</v>
      </c>
      <c r="BU20" s="6">
        <f>IFERROR(IF($B20="Teknisk/adm. bistand/Feltassistent",CI20*Tabeller!N$11,Budsjett!CI20*Tabeller!N$10),0)</f>
        <v>0</v>
      </c>
      <c r="BV20" s="6">
        <f>IFERROR(IF($B20="Teknisk/adm. bistand/Feltassistent",CJ20*Tabeller!O$11,Budsjett!CJ20*Tabeller!O$10),0)</f>
        <v>0</v>
      </c>
      <c r="BW20" s="6">
        <f>IFERROR(IF($B20="Teknisk/adm. bistand/Feltassistent",CK20*Tabeller!P$11,Budsjett!CK20*Tabeller!P$10),0)</f>
        <v>0</v>
      </c>
      <c r="BX20" s="6">
        <f>IFERROR(IF($B20="Teknisk/adm. bistand/Feltassistent",CL20*Tabeller!Q$11,Budsjett!CL20*Tabeller!Q$10),0)</f>
        <v>0</v>
      </c>
      <c r="BY20" s="6">
        <f>IFERROR(IF($B20="Teknisk/adm. bistand/Feltassistent",CM20*Tabeller!R$11,Budsjett!CM20*Tabeller!R$10),0)</f>
        <v>0</v>
      </c>
      <c r="BZ20" s="6">
        <f>IFERROR(IF($B20="Teknisk/adm. bistand/Feltassistent",CN20*Tabeller!S$11,Budsjett!CN20*Tabeller!S$10),0)</f>
        <v>0</v>
      </c>
      <c r="CA20" s="6">
        <f>IFERROR(IF($B20="Teknisk/adm. bistand/Feltassistent",CO20*Tabeller!T$11,Budsjett!CO20*Tabeller!T$10),0)</f>
        <v>0</v>
      </c>
      <c r="CB20" s="6">
        <f>IFERROR(IF($B20="Teknisk/adm. bistand/Feltassistent",CP20*Tabeller!U$11,Budsjett!CP20*Tabeller!U$10),0)</f>
        <v>0</v>
      </c>
      <c r="CC20" s="6">
        <f>IFERROR(IF($B20="Teknisk/adm. bistand/Feltassistent",CQ20*Tabeller!V$11,Budsjett!CQ20*Tabeller!V$10),0)</f>
        <v>0</v>
      </c>
      <c r="CE20" s="634">
        <f>J20/Tabeller!$H$5</f>
        <v>0</v>
      </c>
      <c r="CF20" s="634">
        <f>K20/Tabeller!$H$5</f>
        <v>0</v>
      </c>
      <c r="CG20" s="634">
        <f>L20/Tabeller!$H$5</f>
        <v>0</v>
      </c>
      <c r="CH20" s="634">
        <f>M20/Tabeller!$H$5</f>
        <v>0</v>
      </c>
      <c r="CI20" s="634">
        <f>N20/Tabeller!$H$5</f>
        <v>0</v>
      </c>
      <c r="CJ20" s="634">
        <f>O20/Tabeller!$H$5</f>
        <v>0</v>
      </c>
      <c r="CK20" s="634">
        <f>P20/Tabeller!$H$5</f>
        <v>0</v>
      </c>
      <c r="CL20" s="634">
        <f>Q20/Tabeller!$H$5</f>
        <v>0</v>
      </c>
      <c r="CM20" s="634">
        <f>R20/Tabeller!$H$5</f>
        <v>0</v>
      </c>
      <c r="CN20" s="634">
        <f>S20/Tabeller!$H$5</f>
        <v>0</v>
      </c>
      <c r="CO20" s="634">
        <f>T20/Tabeller!$H$5</f>
        <v>0</v>
      </c>
      <c r="CP20" s="634">
        <f>U20/Tabeller!$H$5</f>
        <v>0</v>
      </c>
      <c r="CQ20" s="634">
        <f>V20/Tabeller!$H$5</f>
        <v>0</v>
      </c>
      <c r="CS20" s="6">
        <f>IFERROR(IF($E$65=$J$64,BC20*#REF!,BC20*Budsjett!$E$65),0)</f>
        <v>0</v>
      </c>
      <c r="CT20" s="6">
        <f>IFERROR(IF($E$65=$J$64,BD20*#REF!,BD20*Budsjett!$E$65),0)</f>
        <v>0</v>
      </c>
      <c r="CU20" s="6">
        <f>IFERROR(IF($E$65=$J$64,BE20*#REF!,BE20*Budsjett!$E$65),0)</f>
        <v>0</v>
      </c>
      <c r="CV20" s="6">
        <f>IFERROR(IF($E$65=$J$64,BF20*#REF!,BF20*Budsjett!$E$65),0)</f>
        <v>0</v>
      </c>
      <c r="CW20" s="6">
        <f>IFERROR(IF($E$65=$J$64,BG20*#REF!,BG20*Budsjett!$E$65),0)</f>
        <v>0</v>
      </c>
      <c r="CX20" s="6">
        <f>IFERROR(IF($E$65=$J$64,BH20*#REF!,BH20*Budsjett!$E$65),0)</f>
        <v>0</v>
      </c>
      <c r="CY20" s="6">
        <f>IFERROR(IF($E$65=$J$64,BI20*#REF!,BI20*Budsjett!$E$65),0)</f>
        <v>0</v>
      </c>
      <c r="CZ20" s="6">
        <f>IFERROR(IF($E$65=$J$64,BJ20*#REF!,BJ20*Budsjett!$E$65),0)</f>
        <v>0</v>
      </c>
      <c r="DA20" s="6">
        <f>IFERROR(IF($E$65=$J$64,BK20*#REF!,BK20*Budsjett!$E$65),0)</f>
        <v>0</v>
      </c>
      <c r="DB20" s="6">
        <f>IFERROR(IF($E$65=$J$64,BL20*#REF!,BL20*Budsjett!$E$65),0)</f>
        <v>0</v>
      </c>
      <c r="DC20" s="6">
        <f>IFERROR(IF($E$65=$J$64,BM20*#REF!,BM20*Budsjett!$E$65),0)</f>
        <v>0</v>
      </c>
      <c r="DD20" s="6">
        <f>IFERROR(IF($E$65=$J$64,BN20*#REF!,BN20*Budsjett!$E$65),0)</f>
        <v>0</v>
      </c>
      <c r="DE20" s="6">
        <f>IFERROR(IF($E$65=$J$64,BO20*#REF!,BO20*Budsjett!$E$65),0)</f>
        <v>0</v>
      </c>
      <c r="DH20" s="6">
        <f t="shared" si="190"/>
        <v>0</v>
      </c>
      <c r="DI20" s="6">
        <f t="shared" si="190"/>
        <v>0</v>
      </c>
      <c r="DJ20" s="6">
        <f t="shared" si="190"/>
        <v>0</v>
      </c>
      <c r="DK20" s="6">
        <f t="shared" si="190"/>
        <v>0</v>
      </c>
      <c r="DL20" s="6">
        <f t="shared" si="190"/>
        <v>0</v>
      </c>
      <c r="DM20" s="6">
        <f t="shared" si="190"/>
        <v>0</v>
      </c>
      <c r="DN20" s="6">
        <f t="shared" si="190"/>
        <v>0</v>
      </c>
      <c r="DO20" s="6">
        <f t="shared" si="190"/>
        <v>0</v>
      </c>
      <c r="DP20" s="6">
        <f t="shared" si="190"/>
        <v>0</v>
      </c>
      <c r="DQ20" s="6">
        <f t="shared" si="191"/>
        <v>0</v>
      </c>
      <c r="DR20" s="6">
        <f t="shared" si="192"/>
        <v>0</v>
      </c>
      <c r="DS20" s="6">
        <f t="shared" si="193"/>
        <v>0</v>
      </c>
      <c r="DT20" s="6">
        <f t="shared" si="194"/>
        <v>0</v>
      </c>
      <c r="DV20" s="47">
        <f t="shared" si="195"/>
        <v>0</v>
      </c>
      <c r="DW20" s="6">
        <f>-(BC20*(1+Tabeller!$I$67))</f>
        <v>0</v>
      </c>
      <c r="DX20" s="6">
        <f>-(BD20*(1+Tabeller!$I$67))</f>
        <v>0</v>
      </c>
      <c r="DY20" s="6">
        <f>-(BE20*(1+Tabeller!$I$67))</f>
        <v>0</v>
      </c>
      <c r="DZ20" s="6">
        <f>-(BF20*(1+Tabeller!$I$67))</f>
        <v>0</v>
      </c>
      <c r="EA20" s="6">
        <f>-(BG20*(1+Tabeller!$I$67))</f>
        <v>0</v>
      </c>
      <c r="EB20" s="6">
        <f>-(BH20*(1+Tabeller!$I$67))</f>
        <v>0</v>
      </c>
      <c r="EC20" s="6">
        <f>-(BI20*(1+Tabeller!$I$67))</f>
        <v>0</v>
      </c>
      <c r="ED20" s="6">
        <f>-(BJ20*(1+Tabeller!$I$67))</f>
        <v>0</v>
      </c>
      <c r="EE20" s="6">
        <f>-(BK20*(1+Tabeller!$I$67))</f>
        <v>0</v>
      </c>
      <c r="EF20" s="6">
        <f>-(BL20*(1+Tabeller!$I$67))</f>
        <v>0</v>
      </c>
      <c r="EG20" s="6">
        <f>-(BM20*(1+Tabeller!$I$67))</f>
        <v>0</v>
      </c>
      <c r="EH20" s="6">
        <f>-(BN20*(1+Tabeller!$I$67))</f>
        <v>0</v>
      </c>
      <c r="EI20" s="6">
        <f>-(BO20*(1+Tabeller!$I$67))</f>
        <v>0</v>
      </c>
      <c r="EJ20" s="8">
        <f t="shared" si="196"/>
        <v>0</v>
      </c>
      <c r="EM20" s="47">
        <f t="shared" si="197"/>
        <v>0</v>
      </c>
      <c r="EN20" s="6">
        <f t="shared" si="198"/>
        <v>0</v>
      </c>
      <c r="EO20" s="6">
        <f t="shared" si="198"/>
        <v>0</v>
      </c>
      <c r="EP20" s="6">
        <f t="shared" si="198"/>
        <v>0</v>
      </c>
      <c r="EQ20" s="6">
        <f t="shared" si="198"/>
        <v>0</v>
      </c>
      <c r="ER20" s="6">
        <f t="shared" si="198"/>
        <v>0</v>
      </c>
      <c r="ES20" s="6">
        <f t="shared" si="198"/>
        <v>0</v>
      </c>
      <c r="ET20" s="6">
        <f t="shared" si="198"/>
        <v>0</v>
      </c>
      <c r="EU20" s="6">
        <f t="shared" si="198"/>
        <v>0</v>
      </c>
      <c r="EV20" s="6">
        <f t="shared" si="198"/>
        <v>0</v>
      </c>
      <c r="EW20" s="6">
        <f t="shared" si="198"/>
        <v>0</v>
      </c>
      <c r="EX20" s="6">
        <f t="shared" si="199"/>
        <v>0</v>
      </c>
      <c r="EY20" s="6">
        <f t="shared" si="200"/>
        <v>0</v>
      </c>
      <c r="EZ20" s="6">
        <f t="shared" si="201"/>
        <v>0</v>
      </c>
      <c r="FA20" s="8">
        <f t="shared" si="202"/>
        <v>0</v>
      </c>
      <c r="FC20" s="47">
        <f t="shared" si="0"/>
        <v>0</v>
      </c>
      <c r="FD20" s="6">
        <f t="shared" si="203"/>
        <v>0</v>
      </c>
      <c r="FE20" s="6">
        <f t="shared" si="203"/>
        <v>0</v>
      </c>
      <c r="FF20" s="6">
        <f t="shared" si="203"/>
        <v>0</v>
      </c>
      <c r="FG20" s="6">
        <f t="shared" si="203"/>
        <v>0</v>
      </c>
      <c r="FH20" s="6">
        <f t="shared" si="203"/>
        <v>0</v>
      </c>
      <c r="FI20" s="6">
        <f t="shared" si="203"/>
        <v>0</v>
      </c>
      <c r="FJ20" s="6">
        <f t="shared" si="203"/>
        <v>0</v>
      </c>
      <c r="FK20" s="6">
        <f t="shared" si="203"/>
        <v>0</v>
      </c>
      <c r="FL20" s="6">
        <f t="shared" si="203"/>
        <v>0</v>
      </c>
      <c r="FM20" s="6">
        <f t="shared" si="203"/>
        <v>0</v>
      </c>
      <c r="FN20" s="6">
        <f t="shared" si="203"/>
        <v>0</v>
      </c>
      <c r="FO20" s="6">
        <f t="shared" si="203"/>
        <v>0</v>
      </c>
      <c r="FP20" s="6">
        <f t="shared" si="203"/>
        <v>0</v>
      </c>
      <c r="FQ20" s="8">
        <f t="shared" si="204"/>
        <v>0</v>
      </c>
      <c r="FS20" s="47">
        <f t="shared" si="1"/>
        <v>0</v>
      </c>
      <c r="FT20" s="6">
        <f t="shared" si="205"/>
        <v>0</v>
      </c>
      <c r="FU20" s="6">
        <f t="shared" si="205"/>
        <v>0</v>
      </c>
      <c r="FV20" s="6">
        <f t="shared" si="205"/>
        <v>0</v>
      </c>
      <c r="FW20" s="6">
        <f t="shared" si="205"/>
        <v>0</v>
      </c>
      <c r="FX20" s="6">
        <f t="shared" si="205"/>
        <v>0</v>
      </c>
      <c r="FY20" s="6">
        <f t="shared" si="205"/>
        <v>0</v>
      </c>
      <c r="FZ20" s="6">
        <f t="shared" si="205"/>
        <v>0</v>
      </c>
      <c r="GA20" s="6">
        <f t="shared" si="205"/>
        <v>0</v>
      </c>
      <c r="GB20" s="6">
        <f t="shared" si="205"/>
        <v>0</v>
      </c>
      <c r="GC20" s="6">
        <f t="shared" si="205"/>
        <v>0</v>
      </c>
      <c r="GD20" s="6">
        <f t="shared" si="205"/>
        <v>0</v>
      </c>
      <c r="GE20" s="6">
        <f t="shared" si="205"/>
        <v>0</v>
      </c>
      <c r="GF20" s="6">
        <f t="shared" si="205"/>
        <v>0</v>
      </c>
      <c r="GG20" s="8">
        <f t="shared" si="206"/>
        <v>0</v>
      </c>
      <c r="GI20" s="47">
        <f t="shared" si="2"/>
        <v>0</v>
      </c>
      <c r="GJ20" s="6">
        <f t="shared" si="207"/>
        <v>0</v>
      </c>
      <c r="GK20" s="6">
        <f t="shared" si="207"/>
        <v>0</v>
      </c>
      <c r="GL20" s="6">
        <f t="shared" si="207"/>
        <v>0</v>
      </c>
      <c r="GM20" s="6">
        <f t="shared" si="207"/>
        <v>0</v>
      </c>
      <c r="GN20" s="6">
        <f t="shared" si="207"/>
        <v>0</v>
      </c>
      <c r="GO20" s="6">
        <f t="shared" si="207"/>
        <v>0</v>
      </c>
      <c r="GP20" s="6">
        <f t="shared" si="207"/>
        <v>0</v>
      </c>
      <c r="GQ20" s="6">
        <f t="shared" si="207"/>
        <v>0</v>
      </c>
      <c r="GR20" s="6">
        <f t="shared" si="207"/>
        <v>0</v>
      </c>
      <c r="GS20" s="6">
        <f t="shared" si="207"/>
        <v>0</v>
      </c>
      <c r="GT20" s="6">
        <f t="shared" si="207"/>
        <v>0</v>
      </c>
      <c r="GU20" s="6">
        <f t="shared" si="207"/>
        <v>0</v>
      </c>
      <c r="GV20" s="6">
        <f t="shared" si="207"/>
        <v>0</v>
      </c>
      <c r="GW20" s="8">
        <f t="shared" si="208"/>
        <v>0</v>
      </c>
      <c r="GZ20" s="47">
        <f t="shared" si="3"/>
        <v>0</v>
      </c>
      <c r="HA20" s="6"/>
      <c r="HB20" s="6"/>
      <c r="HC20" s="6"/>
      <c r="HD20" s="6"/>
      <c r="HE20" s="6"/>
      <c r="HF20" s="6"/>
      <c r="HG20" s="6"/>
      <c r="HH20" s="6"/>
      <c r="HI20" s="6"/>
      <c r="HJ20" s="6"/>
      <c r="HK20" s="6"/>
      <c r="HL20" s="6"/>
      <c r="HM20" s="6"/>
      <c r="HN20" s="8">
        <f t="shared" si="209"/>
        <v>0</v>
      </c>
      <c r="HQ20" s="517">
        <f>IF(Registrering!$B$21="Prosjekter som foregår i UiOs lokaler",IF($B20="Teknisk/adm. bistand/Feltassistent",J20*Tabeller!J$11,J20*Tabeller!J$10)/Tabeller!$H$5,IF($B20="Teknisk/adm. bistand/Feltassistent",J20*Tabeller!J$13,J20*Tabeller!J$12)/Tabeller!$H$5)</f>
        <v>0</v>
      </c>
      <c r="HR20" s="517">
        <f>IF(Registrering!$B$21="Prosjekter som foregår i UiOs lokaler",IF($B20="Teknisk/adm. bistand/Feltassistent",K20*Tabeller!K$11,K20*Tabeller!K$10)/Tabeller!$H$5,IF($B20="Teknisk/adm. bistand/Feltassistent",K20*Tabeller!K$13,K20*Tabeller!K$12)/Tabeller!$H$5)</f>
        <v>0</v>
      </c>
      <c r="HS20" s="517">
        <f>IF(Registrering!$B$21="Prosjekter som foregår i UiOs lokaler",IF($B20="Teknisk/adm. bistand/Feltassistent",L20*Tabeller!L$11,L20*Tabeller!L$10)/Tabeller!$H$5,IF($B20="Teknisk/adm. bistand/Feltassistent",L20*Tabeller!L$13,L20*Tabeller!L$12)/Tabeller!$H$5)</f>
        <v>0</v>
      </c>
      <c r="HT20" s="517">
        <f>IF(Registrering!$B$21="Prosjekter som foregår i UiOs lokaler",IF($B20="Teknisk/adm. bistand/Feltassistent",M20*Tabeller!M$11,M20*Tabeller!M$10)/Tabeller!$H$5,IF($B20="Teknisk/adm. bistand/Feltassistent",M20*Tabeller!M$13,M20*Tabeller!M$12)/Tabeller!$H$5)</f>
        <v>0</v>
      </c>
      <c r="HU20" s="517">
        <f>IF(Registrering!$B$21="Prosjekter som foregår i UiOs lokaler",IF($B20="Teknisk/adm. bistand/Feltassistent",N20*Tabeller!N$11,N20*Tabeller!N$10)/Tabeller!$H$5,IF($B20="Teknisk/adm. bistand/Feltassistent",N20*Tabeller!N$13,N20*Tabeller!N$12)/Tabeller!$H$5)</f>
        <v>0</v>
      </c>
      <c r="HV20" s="517">
        <f>IF(Registrering!$B$21="Prosjekter som foregår i UiOs lokaler",IF($B20="Teknisk/adm. bistand/Feltassistent",O20*Tabeller!O$11,O20*Tabeller!O$10)/Tabeller!$H$5,IF($B20="Teknisk/adm. bistand/Feltassistent",O20*Tabeller!O$13,O20*Tabeller!O$12)/Tabeller!$H$5)</f>
        <v>0</v>
      </c>
      <c r="HW20" s="517">
        <f>IF(Registrering!$B$21="Prosjekter som foregår i UiOs lokaler",IF($B20="Teknisk/adm. bistand/Feltassistent",P20*Tabeller!P$11,P20*Tabeller!P$10)/Tabeller!$H$5,IF($B20="Teknisk/adm. bistand/Feltassistent",P20*Tabeller!P$13,P20*Tabeller!P$12)/Tabeller!$H$5)</f>
        <v>0</v>
      </c>
      <c r="HX20" s="517">
        <f>IF(Registrering!$B$21="Prosjekter som foregår i UiOs lokaler",IF($B20="Teknisk/adm. bistand/Feltassistent",Q20*Tabeller!Q$11,Q20*Tabeller!Q$10)/Tabeller!$H$5,IF($B20="Teknisk/adm. bistand/Feltassistent",Q20*Tabeller!Q$13,Q20*Tabeller!Q$12)/Tabeller!$H$5)</f>
        <v>0</v>
      </c>
      <c r="HY20" s="517">
        <f>IF(Registrering!$B$21="Prosjekter som foregår i UiOs lokaler",IF($B20="Teknisk/adm. bistand/Feltassistent",R20*Tabeller!R$11,R20*Tabeller!R$10)/Tabeller!$H$5,IF($B20="Teknisk/adm. bistand/Feltassistent",R20*Tabeller!R$13,R20*Tabeller!R$12)/Tabeller!$H$5)</f>
        <v>0</v>
      </c>
      <c r="HZ20" s="517">
        <f>IF(Registrering!$B$21="Prosjekter som foregår i UiOs lokaler",IF($B20="Teknisk/adm. bistand/Feltassistent",S20*Tabeller!S$11,S20*Tabeller!S$10)/Tabeller!$H$5,IF($B20="Teknisk/adm. bistand/Feltassistent",S20*Tabeller!S$13,S20*Tabeller!S$12)/Tabeller!$H$5)</f>
        <v>0</v>
      </c>
      <c r="IA20" s="517">
        <f>IF(Registrering!$B$21="Prosjekter som foregår i UiOs lokaler",IF($B20="Teknisk/adm. bistand/Feltassistent",T20*Tabeller!T$11,T20*Tabeller!T$10)/Tabeller!$H$5,IF($B20="Teknisk/adm. bistand/Feltassistent",T20*Tabeller!T$13,T20*Tabeller!T$12)/Tabeller!$H$5)</f>
        <v>0</v>
      </c>
      <c r="IB20" s="517">
        <f>IF(Registrering!$B$21="Prosjekter som foregår i UiOs lokaler",IF($B20="Teknisk/adm. bistand/Feltassistent",U20*Tabeller!U$11,U20*Tabeller!U$10)/Tabeller!$H$5,IF($B20="Teknisk/adm. bistand/Feltassistent",U20*Tabeller!U$13,U20*Tabeller!U$12)/Tabeller!$H$5)</f>
        <v>0</v>
      </c>
      <c r="IC20" s="517">
        <f>IF(Registrering!$B$21="Prosjekter som foregår i UiOs lokaler",IF($B20="Teknisk/adm. bistand/Feltassistent",V20*Tabeller!V$11,V20*Tabeller!V$10)/Tabeller!$H$5,IF($B20="Teknisk/adm. bistand/Feltassistent",V20*Tabeller!V$13,V20*Tabeller!V$12)/Tabeller!$H$5)</f>
        <v>0</v>
      </c>
    </row>
    <row r="21" spans="2:237" ht="15" x14ac:dyDescent="0.25">
      <c r="B21" s="231"/>
      <c r="C21" s="420">
        <f t="shared" si="187"/>
        <v>0</v>
      </c>
      <c r="D21" s="420">
        <f>IFERROR(IF(B21="Teknisk/adm. bistand/Feltassistent",F21*Tabeller!I$8,Budsjett!F21*Tabeller!H$8),0)</f>
        <v>0</v>
      </c>
      <c r="E21" s="420">
        <f t="shared" si="188"/>
        <v>0</v>
      </c>
      <c r="F21" s="619">
        <f>SUM(J21:V21)/Tabeller!$H$5</f>
        <v>0</v>
      </c>
      <c r="G21" s="562"/>
      <c r="H21" s="565"/>
      <c r="I21" s="562"/>
      <c r="J21" s="564"/>
      <c r="K21" s="564"/>
      <c r="L21" s="564"/>
      <c r="M21" s="564"/>
      <c r="N21" s="564"/>
      <c r="O21" s="566"/>
      <c r="P21" s="566"/>
      <c r="Q21" s="566"/>
      <c r="R21" s="566"/>
      <c r="S21" s="566"/>
      <c r="T21" s="566"/>
      <c r="U21" s="566"/>
      <c r="V21" s="566"/>
      <c r="AR21" s="6">
        <f t="shared" ref="AR21:AR27" si="213">H21</f>
        <v>0</v>
      </c>
      <c r="AS21" s="6">
        <f>AR21*Tabeller!$I$35</f>
        <v>0</v>
      </c>
      <c r="AT21" s="6">
        <f t="shared" ref="AT21:AT27" si="214">IF(AR21&gt;0,(AS21-400)/52*47,0)</f>
        <v>0</v>
      </c>
      <c r="AU21" s="87">
        <f>AT21*Tabeller!$H$26</f>
        <v>0</v>
      </c>
      <c r="AV21" s="6">
        <f>SUM(AT21:AU21,AW21)*Tabeller!$H$28</f>
        <v>0</v>
      </c>
      <c r="AW21" s="6">
        <f>AS21*Tabeller!$H$27</f>
        <v>0</v>
      </c>
      <c r="AX21" s="6">
        <f t="shared" ref="AX21:AX27" si="215">SUM(AT21:AW21)</f>
        <v>0</v>
      </c>
      <c r="AY21" s="6">
        <f>AX21+(IF(B21="Teknisk adm bistand",Registrering!$E$43,Registrering!$B$43))</f>
        <v>501000</v>
      </c>
      <c r="AZ21" s="6">
        <f>AX21/Tabeller!$H$5</f>
        <v>0</v>
      </c>
      <c r="BC21" s="6">
        <f>((J21*Budsjett!$AZ21)*(Tabeller!I$37))</f>
        <v>0</v>
      </c>
      <c r="BD21" s="6">
        <f>((K21*Budsjett!$AZ21)*(Tabeller!J$35))</f>
        <v>0</v>
      </c>
      <c r="BE21" s="6">
        <f>((L21*Budsjett!$AZ21)*(Tabeller!K$35))</f>
        <v>0</v>
      </c>
      <c r="BF21" s="6">
        <f>((M21*Budsjett!$AZ21)*(Tabeller!L$35))</f>
        <v>0</v>
      </c>
      <c r="BG21" s="6">
        <f>((N21*Budsjett!$AZ21)*(Tabeller!M$35))</f>
        <v>0</v>
      </c>
      <c r="BH21" s="6">
        <f>((O21*Budsjett!$AZ21)*(Tabeller!N$35))</f>
        <v>0</v>
      </c>
      <c r="BI21" s="6">
        <f>((P21*Budsjett!$AZ21)*(Tabeller!O$35))</f>
        <v>0</v>
      </c>
      <c r="BJ21" s="6">
        <f>((Q21*Budsjett!$AZ21)*(Tabeller!P$35))</f>
        <v>0</v>
      </c>
      <c r="BK21" s="6">
        <f>((R21*Budsjett!$AZ21)*(Tabeller!Q$35))</f>
        <v>0</v>
      </c>
      <c r="BL21" s="6">
        <f>((S21*Budsjett!$AZ21)*(Tabeller!R$35))</f>
        <v>0</v>
      </c>
      <c r="BM21" s="6">
        <f>((T21*Budsjett!$AZ21)*(Tabeller!S$35))</f>
        <v>0</v>
      </c>
      <c r="BN21" s="6">
        <f>((U21*Budsjett!$AZ21)*(Tabeller!T$35))</f>
        <v>0</v>
      </c>
      <c r="BO21" s="6">
        <f>((V21*Budsjett!$AZ21)*(Tabeller!U$35))</f>
        <v>0</v>
      </c>
      <c r="BQ21" s="6">
        <f>IFERROR(IF($B21="Teknisk/adm. bistand/Feltassistent",CE21*Tabeller!J$11,Budsjett!CE21*Tabeller!J$10),0)</f>
        <v>0</v>
      </c>
      <c r="BR21" s="6">
        <f>IFERROR(IF($B21="Teknisk/adm. bistand/Feltassistent",CF21*Tabeller!K$11,Budsjett!CF21*Tabeller!K$10),0)</f>
        <v>0</v>
      </c>
      <c r="BS21" s="6">
        <f>IFERROR(IF($B21="Teknisk/adm. bistand/Feltassistent",CG21*Tabeller!L$11,Budsjett!CG21*Tabeller!L$10),0)</f>
        <v>0</v>
      </c>
      <c r="BT21" s="6">
        <f>IFERROR(IF($B21="Teknisk/adm. bistand/Feltassistent",CH21*Tabeller!M$11,Budsjett!CH21*Tabeller!M$10),0)</f>
        <v>0</v>
      </c>
      <c r="BU21" s="6">
        <f>IFERROR(IF($B21="Teknisk/adm. bistand/Feltassistent",CI21*Tabeller!N$11,Budsjett!CI21*Tabeller!N$10),0)</f>
        <v>0</v>
      </c>
      <c r="BV21" s="6">
        <f>IFERROR(IF($B21="Teknisk/adm. bistand/Feltassistent",CJ21*Tabeller!O$11,Budsjett!CJ21*Tabeller!O$10),0)</f>
        <v>0</v>
      </c>
      <c r="BW21" s="6">
        <f>IFERROR(IF($B21="Teknisk/adm. bistand/Feltassistent",CK21*Tabeller!P$11,Budsjett!CK21*Tabeller!P$10),0)</f>
        <v>0</v>
      </c>
      <c r="BX21" s="6">
        <f>IFERROR(IF($B21="Teknisk/adm. bistand/Feltassistent",CL21*Tabeller!Q$11,Budsjett!CL21*Tabeller!Q$10),0)</f>
        <v>0</v>
      </c>
      <c r="BY21" s="6">
        <f>IFERROR(IF($B21="Teknisk/adm. bistand/Feltassistent",CM21*Tabeller!R$11,Budsjett!CM21*Tabeller!R$10),0)</f>
        <v>0</v>
      </c>
      <c r="BZ21" s="6">
        <f>IFERROR(IF($B21="Teknisk/adm. bistand/Feltassistent",CN21*Tabeller!S$11,Budsjett!CN21*Tabeller!S$10),0)</f>
        <v>0</v>
      </c>
      <c r="CA21" s="6">
        <f>IFERROR(IF($B21="Teknisk/adm. bistand/Feltassistent",CO21*Tabeller!T$11,Budsjett!CO21*Tabeller!T$10),0)</f>
        <v>0</v>
      </c>
      <c r="CB21" s="6">
        <f>IFERROR(IF($B21="Teknisk/adm. bistand/Feltassistent",CP21*Tabeller!U$11,Budsjett!CP21*Tabeller!U$10),0)</f>
        <v>0</v>
      </c>
      <c r="CC21" s="6">
        <f>IFERROR(IF($B21="Teknisk/adm. bistand/Feltassistent",CQ21*Tabeller!V$11,Budsjett!CQ21*Tabeller!V$10),0)</f>
        <v>0</v>
      </c>
      <c r="CE21" s="634">
        <f>J21/Tabeller!$H$5</f>
        <v>0</v>
      </c>
      <c r="CF21" s="634">
        <f>K21/Tabeller!$H$5</f>
        <v>0</v>
      </c>
      <c r="CG21" s="634">
        <f>L21/Tabeller!$H$5</f>
        <v>0</v>
      </c>
      <c r="CH21" s="634">
        <f>M21/Tabeller!$H$5</f>
        <v>0</v>
      </c>
      <c r="CI21" s="634">
        <f>N21/Tabeller!$H$5</f>
        <v>0</v>
      </c>
      <c r="CJ21" s="634">
        <f>O21/Tabeller!$H$5</f>
        <v>0</v>
      </c>
      <c r="CK21" s="634">
        <f>P21/Tabeller!$H$5</f>
        <v>0</v>
      </c>
      <c r="CL21" s="634">
        <f>Q21/Tabeller!$H$5</f>
        <v>0</v>
      </c>
      <c r="CM21" s="634">
        <f>R21/Tabeller!$H$5</f>
        <v>0</v>
      </c>
      <c r="CN21" s="634">
        <f>S21/Tabeller!$H$5</f>
        <v>0</v>
      </c>
      <c r="CO21" s="634">
        <f>T21/Tabeller!$H$5</f>
        <v>0</v>
      </c>
      <c r="CP21" s="634">
        <f>U21/Tabeller!$H$5</f>
        <v>0</v>
      </c>
      <c r="CQ21" s="634">
        <f>V21/Tabeller!$H$5</f>
        <v>0</v>
      </c>
      <c r="CS21" s="6">
        <f>IFERROR(IF($E$65=$J$64,BC21*#REF!,BC21*Budsjett!$E$65),0)</f>
        <v>0</v>
      </c>
      <c r="CT21" s="6">
        <f>IFERROR(IF($E$65=$J$64,BD21*#REF!,BD21*Budsjett!$E$65),0)</f>
        <v>0</v>
      </c>
      <c r="CU21" s="6">
        <f>IFERROR(IF($E$65=$J$64,BE21*#REF!,BE21*Budsjett!$E$65),0)</f>
        <v>0</v>
      </c>
      <c r="CV21" s="6">
        <f>IFERROR(IF($E$65=$J$64,BF21*#REF!,BF21*Budsjett!$E$65),0)</f>
        <v>0</v>
      </c>
      <c r="CW21" s="6">
        <f>IFERROR(IF($E$65=$J$64,BG21*#REF!,BG21*Budsjett!$E$65),0)</f>
        <v>0</v>
      </c>
      <c r="CX21" s="6">
        <f>IFERROR(IF($E$65=$J$64,BH21*#REF!,BH21*Budsjett!$E$65),0)</f>
        <v>0</v>
      </c>
      <c r="CY21" s="6">
        <f>IFERROR(IF($E$65=$J$64,BI21*#REF!,BI21*Budsjett!$E$65),0)</f>
        <v>0</v>
      </c>
      <c r="CZ21" s="6">
        <f>IFERROR(IF($E$65=$J$64,BJ21*#REF!,BJ21*Budsjett!$E$65),0)</f>
        <v>0</v>
      </c>
      <c r="DA21" s="6">
        <f>IFERROR(IF($E$65=$J$64,BK21*#REF!,BK21*Budsjett!$E$65),0)</f>
        <v>0</v>
      </c>
      <c r="DB21" s="6">
        <f>IFERROR(IF($E$65=$J$64,BL21*#REF!,BL21*Budsjett!$E$65),0)</f>
        <v>0</v>
      </c>
      <c r="DC21" s="6">
        <f>IFERROR(IF($E$65=$J$64,BM21*#REF!,BM21*Budsjett!$E$65),0)</f>
        <v>0</v>
      </c>
      <c r="DD21" s="6">
        <f>IFERROR(IF($E$65=$J$64,BN21*#REF!,BN21*Budsjett!$E$65),0)</f>
        <v>0</v>
      </c>
      <c r="DE21" s="6">
        <f>IFERROR(IF($E$65=$J$64,BO21*#REF!,BO21*Budsjett!$E$65),0)</f>
        <v>0</v>
      </c>
      <c r="DH21" s="6">
        <f t="shared" si="190"/>
        <v>0</v>
      </c>
      <c r="DI21" s="6">
        <f t="shared" si="190"/>
        <v>0</v>
      </c>
      <c r="DJ21" s="6">
        <f t="shared" si="190"/>
        <v>0</v>
      </c>
      <c r="DK21" s="6">
        <f t="shared" si="190"/>
        <v>0</v>
      </c>
      <c r="DL21" s="6">
        <f t="shared" si="190"/>
        <v>0</v>
      </c>
      <c r="DM21" s="6">
        <f t="shared" si="190"/>
        <v>0</v>
      </c>
      <c r="DN21" s="6">
        <f t="shared" si="190"/>
        <v>0</v>
      </c>
      <c r="DO21" s="6">
        <f t="shared" si="190"/>
        <v>0</v>
      </c>
      <c r="DP21" s="6">
        <f t="shared" si="190"/>
        <v>0</v>
      </c>
      <c r="DQ21" s="6">
        <f t="shared" ref="DQ21:DQ27" si="216">BZ21-DB21</f>
        <v>0</v>
      </c>
      <c r="DR21" s="6">
        <f t="shared" si="192"/>
        <v>0</v>
      </c>
      <c r="DS21" s="6">
        <f t="shared" si="193"/>
        <v>0</v>
      </c>
      <c r="DT21" s="6">
        <f t="shared" si="194"/>
        <v>0</v>
      </c>
      <c r="DV21" s="47">
        <f t="shared" si="195"/>
        <v>0</v>
      </c>
      <c r="DW21" s="6">
        <f>-(BC21*(1+Tabeller!$I$67))</f>
        <v>0</v>
      </c>
      <c r="DX21" s="6">
        <f>-(BD21*(1+Tabeller!$I$67))</f>
        <v>0</v>
      </c>
      <c r="DY21" s="6">
        <f>-(BE21*(1+Tabeller!$I$67))</f>
        <v>0</v>
      </c>
      <c r="DZ21" s="6">
        <f>-(BF21*(1+Tabeller!$I$67))</f>
        <v>0</v>
      </c>
      <c r="EA21" s="6">
        <f>-(BG21*(1+Tabeller!$I$67))</f>
        <v>0</v>
      </c>
      <c r="EB21" s="6">
        <f>-(BH21*(1+Tabeller!$I$67))</f>
        <v>0</v>
      </c>
      <c r="EC21" s="6">
        <f>-(BI21*(1+Tabeller!$I$67))</f>
        <v>0</v>
      </c>
      <c r="ED21" s="6">
        <f>-(BJ21*(1+Tabeller!$I$67))</f>
        <v>0</v>
      </c>
      <c r="EE21" s="6">
        <f>-(BK21*(1+Tabeller!$I$67))</f>
        <v>0</v>
      </c>
      <c r="EF21" s="6">
        <f>-(BL21*(1+Tabeller!$I$67))</f>
        <v>0</v>
      </c>
      <c r="EG21" s="6">
        <f>-(BM21*(1+Tabeller!$I$67))</f>
        <v>0</v>
      </c>
      <c r="EH21" s="6">
        <f>-(BN21*(1+Tabeller!$I$67))</f>
        <v>0</v>
      </c>
      <c r="EI21" s="6">
        <f>-(BO21*(1+Tabeller!$I$67))</f>
        <v>0</v>
      </c>
      <c r="EJ21" s="8">
        <f t="shared" ref="EJ21:EJ27" si="217">SUM(DW21:EI21)</f>
        <v>0</v>
      </c>
      <c r="EM21" s="47">
        <f t="shared" ref="EM21:EM27" si="218">DV21</f>
        <v>0</v>
      </c>
      <c r="EN21" s="6">
        <f t="shared" ref="EN21:EN27" si="219">IF($G21="NFR",DW21,0)</f>
        <v>0</v>
      </c>
      <c r="EO21" s="6">
        <f t="shared" ref="EO21:EO27" si="220">IF($G21="NFR",DX21,0)</f>
        <v>0</v>
      </c>
      <c r="EP21" s="6">
        <f t="shared" ref="EP21:EP27" si="221">IF($G21="NFR",DY21,0)</f>
        <v>0</v>
      </c>
      <c r="EQ21" s="6">
        <f t="shared" ref="EQ21:EQ27" si="222">IF($G21="NFR",DZ21,0)</f>
        <v>0</v>
      </c>
      <c r="ER21" s="6">
        <f t="shared" ref="ER21:ER27" si="223">IF($G21="NFR",EA21,0)</f>
        <v>0</v>
      </c>
      <c r="ES21" s="6">
        <f t="shared" ref="ES21:ES27" si="224">IF($G21="NFR",EB21,0)</f>
        <v>0</v>
      </c>
      <c r="ET21" s="6">
        <f t="shared" ref="ET21:ET27" si="225">IF($G21="NFR",EC21,0)</f>
        <v>0</v>
      </c>
      <c r="EU21" s="6">
        <f t="shared" ref="EU21:EU27" si="226">IF($G21="NFR",ED21,0)</f>
        <v>0</v>
      </c>
      <c r="EV21" s="6">
        <f t="shared" ref="EV21:EV27" si="227">IF($G21="NFR",EE21,0)</f>
        <v>0</v>
      </c>
      <c r="EW21" s="6">
        <f t="shared" ref="EW21:EW27" si="228">IF($G21="NFR",EF21,0)</f>
        <v>0</v>
      </c>
      <c r="EX21" s="6">
        <f t="shared" si="199"/>
        <v>0</v>
      </c>
      <c r="EY21" s="6">
        <f t="shared" si="200"/>
        <v>0</v>
      </c>
      <c r="EZ21" s="6">
        <f t="shared" si="201"/>
        <v>0</v>
      </c>
      <c r="FA21" s="8">
        <f t="shared" si="202"/>
        <v>0</v>
      </c>
      <c r="FC21" s="47">
        <f t="shared" ref="FC21:FC27" si="229">EM21</f>
        <v>0</v>
      </c>
      <c r="FD21" s="6">
        <f t="shared" ref="FD21:FD27" si="230">IF($G21=$FC$1,DW21,0)</f>
        <v>0</v>
      </c>
      <c r="FE21" s="6">
        <f t="shared" ref="FE21:FE27" si="231">IF($G21=$FC$1,DX21,0)</f>
        <v>0</v>
      </c>
      <c r="FF21" s="6">
        <f t="shared" ref="FF21:FF27" si="232">IF($G21=$FC$1,DY21,0)</f>
        <v>0</v>
      </c>
      <c r="FG21" s="6">
        <f t="shared" ref="FG21:FG27" si="233">IF($G21=$FC$1,DZ21,0)</f>
        <v>0</v>
      </c>
      <c r="FH21" s="6">
        <f t="shared" ref="FH21:FH27" si="234">IF($G21=$FC$1,EA21,0)</f>
        <v>0</v>
      </c>
      <c r="FI21" s="6">
        <f t="shared" ref="FI21:FI27" si="235">IF($G21=$FC$1,EB21,0)</f>
        <v>0</v>
      </c>
      <c r="FJ21" s="6">
        <f t="shared" ref="FJ21:FJ27" si="236">IF($G21=$FC$1,EC21,0)</f>
        <v>0</v>
      </c>
      <c r="FK21" s="6">
        <f t="shared" ref="FK21:FK27" si="237">IF($G21=$FC$1,ED21,0)</f>
        <v>0</v>
      </c>
      <c r="FL21" s="6">
        <f t="shared" ref="FL21:FL27" si="238">IF($G21=$FC$1,EE21,0)</f>
        <v>0</v>
      </c>
      <c r="FM21" s="6">
        <f t="shared" ref="FM21:FM27" si="239">IF($G21=$FC$1,EF21,0)</f>
        <v>0</v>
      </c>
      <c r="FN21" s="6">
        <f t="shared" ref="FN21:FN27" si="240">IF($G21=$FC$1,EG21,0)</f>
        <v>0</v>
      </c>
      <c r="FO21" s="6">
        <f t="shared" ref="FO21:FO27" si="241">IF($G21=$FC$1,EH21,0)</f>
        <v>0</v>
      </c>
      <c r="FP21" s="6">
        <f t="shared" ref="FP21:FP27" si="242">IF($G21=$FC$1,EI21,0)</f>
        <v>0</v>
      </c>
      <c r="FQ21" s="8">
        <f t="shared" ref="FQ21:FQ27" si="243">SUM(FD21:FP21)</f>
        <v>0</v>
      </c>
      <c r="FS21" s="47">
        <f t="shared" ref="FS21:FS27" si="244">FC21</f>
        <v>0</v>
      </c>
      <c r="FT21" s="6">
        <f t="shared" ref="FT21:FT27" si="245">IF($G21=$FS$1,DW21,0)</f>
        <v>0</v>
      </c>
      <c r="FU21" s="6">
        <f t="shared" ref="FU21:FU27" si="246">IF($G21=$FS$1,DX21,0)</f>
        <v>0</v>
      </c>
      <c r="FV21" s="6">
        <f t="shared" ref="FV21:FV27" si="247">IF($G21=$FS$1,DY21,0)</f>
        <v>0</v>
      </c>
      <c r="FW21" s="6">
        <f t="shared" ref="FW21:FW27" si="248">IF($G21=$FS$1,DZ21,0)</f>
        <v>0</v>
      </c>
      <c r="FX21" s="6">
        <f t="shared" ref="FX21:FX27" si="249">IF($G21=$FS$1,EA21,0)</f>
        <v>0</v>
      </c>
      <c r="FY21" s="6">
        <f t="shared" ref="FY21:FY27" si="250">IF($G21=$FS$1,EB21,0)</f>
        <v>0</v>
      </c>
      <c r="FZ21" s="6">
        <f t="shared" ref="FZ21:FZ27" si="251">IF($G21=$FS$1,EC21,0)</f>
        <v>0</v>
      </c>
      <c r="GA21" s="6">
        <f t="shared" ref="GA21:GA27" si="252">IF($G21=$FS$1,ED21,0)</f>
        <v>0</v>
      </c>
      <c r="GB21" s="6">
        <f t="shared" ref="GB21:GB27" si="253">IF($G21=$FS$1,EE21,0)</f>
        <v>0</v>
      </c>
      <c r="GC21" s="6">
        <f t="shared" ref="GC21:GC27" si="254">IF($G21=$FS$1,EF21,0)</f>
        <v>0</v>
      </c>
      <c r="GD21" s="6">
        <f t="shared" ref="GD21:GD27" si="255">IF($G21=$FS$1,EG21,0)</f>
        <v>0</v>
      </c>
      <c r="GE21" s="6">
        <f t="shared" ref="GE21:GE27" si="256">IF($G21=$FS$1,EH21,0)</f>
        <v>0</v>
      </c>
      <c r="GF21" s="6">
        <f t="shared" ref="GF21:GF27" si="257">IF($G21=$FS$1,EI21,0)</f>
        <v>0</v>
      </c>
      <c r="GG21" s="8">
        <f t="shared" ref="GG21:GG27" si="258">SUM(FT21:GF21)</f>
        <v>0</v>
      </c>
      <c r="GI21" s="47">
        <f t="shared" ref="GI21:GI27" si="259">FS21</f>
        <v>0</v>
      </c>
      <c r="GJ21" s="6">
        <f t="shared" ref="GJ21:GJ27" si="260">IF($G21=$GI$1,DW21,0)</f>
        <v>0</v>
      </c>
      <c r="GK21" s="6">
        <f t="shared" ref="GK21:GK27" si="261">IF($G21=$GI$1,DX21,0)</f>
        <v>0</v>
      </c>
      <c r="GL21" s="6">
        <f t="shared" ref="GL21:GL27" si="262">IF($G21=$GI$1,DY21,0)</f>
        <v>0</v>
      </c>
      <c r="GM21" s="6">
        <f t="shared" ref="GM21:GM27" si="263">IF($G21=$GI$1,DZ21,0)</f>
        <v>0</v>
      </c>
      <c r="GN21" s="6">
        <f t="shared" ref="GN21:GN27" si="264">IF($G21=$GI$1,EA21,0)</f>
        <v>0</v>
      </c>
      <c r="GO21" s="6">
        <f t="shared" ref="GO21:GO27" si="265">IF($G21=$GI$1,EB21,0)</f>
        <v>0</v>
      </c>
      <c r="GP21" s="6">
        <f t="shared" ref="GP21:GP27" si="266">IF($G21=$GI$1,EC21,0)</f>
        <v>0</v>
      </c>
      <c r="GQ21" s="6">
        <f t="shared" ref="GQ21:GQ27" si="267">IF($G21=$GI$1,ED21,0)</f>
        <v>0</v>
      </c>
      <c r="GR21" s="6">
        <f t="shared" ref="GR21:GR27" si="268">IF($G21=$GI$1,EE21,0)</f>
        <v>0</v>
      </c>
      <c r="GS21" s="6">
        <f t="shared" ref="GS21:GS27" si="269">IF($G21=$GI$1,EF21,0)</f>
        <v>0</v>
      </c>
      <c r="GT21" s="6">
        <f t="shared" ref="GT21:GT27" si="270">IF($G21=$GI$1,EG21,0)</f>
        <v>0</v>
      </c>
      <c r="GU21" s="6">
        <f t="shared" ref="GU21:GU27" si="271">IF($G21=$GI$1,EH21,0)</f>
        <v>0</v>
      </c>
      <c r="GV21" s="6">
        <f t="shared" ref="GV21:GV27" si="272">IF($G21=$GI$1,EI21,0)</f>
        <v>0</v>
      </c>
      <c r="GW21" s="8">
        <f t="shared" ref="GW21:GW27" si="273">SUM(GJ21:GV21)</f>
        <v>0</v>
      </c>
      <c r="GZ21" s="47">
        <f t="shared" ref="GZ21:GZ27" si="274">GI21</f>
        <v>0</v>
      </c>
      <c r="HA21" s="6"/>
      <c r="HB21" s="6"/>
      <c r="HC21" s="6"/>
      <c r="HD21" s="6"/>
      <c r="HE21" s="6"/>
      <c r="HF21" s="6"/>
      <c r="HG21" s="6"/>
      <c r="HH21" s="6"/>
      <c r="HI21" s="6"/>
      <c r="HJ21" s="6"/>
      <c r="HK21" s="6"/>
      <c r="HL21" s="6"/>
      <c r="HM21" s="6"/>
      <c r="HN21" s="8">
        <f t="shared" ref="HN21:HN27" si="275">SUM(HA21:HM21)</f>
        <v>0</v>
      </c>
      <c r="HQ21" s="517">
        <f>IF(Registrering!$B$21="Prosjekter som foregår i UiOs lokaler",IF($B21="Teknisk/adm. bistand/Feltassistent",J21*Tabeller!J$11,J21*Tabeller!J$10)/Tabeller!$H$5,IF($B21="Teknisk/adm. bistand/Feltassistent",J21*Tabeller!J$13,J21*Tabeller!J$12)/Tabeller!$H$5)</f>
        <v>0</v>
      </c>
      <c r="HR21" s="517">
        <f>IF(Registrering!$B$21="Prosjekter som foregår i UiOs lokaler",IF($B21="Teknisk/adm. bistand/Feltassistent",K21*Tabeller!K$11,K21*Tabeller!K$10)/Tabeller!$H$5,IF($B21="Teknisk/adm. bistand/Feltassistent",K21*Tabeller!K$13,K21*Tabeller!K$12)/Tabeller!$H$5)</f>
        <v>0</v>
      </c>
      <c r="HS21" s="517"/>
      <c r="HT21" s="517"/>
      <c r="HU21" s="517"/>
      <c r="HV21" s="517"/>
      <c r="HW21" s="517"/>
      <c r="HX21" s="517"/>
      <c r="HY21" s="517"/>
      <c r="HZ21" s="517"/>
      <c r="IA21" s="517"/>
      <c r="IB21" s="517"/>
      <c r="IC21" s="517"/>
    </row>
    <row r="22" spans="2:237" ht="15" x14ac:dyDescent="0.25">
      <c r="B22" s="231"/>
      <c r="C22" s="420">
        <f t="shared" si="187"/>
        <v>0</v>
      </c>
      <c r="D22" s="420">
        <f>IFERROR(IF(B22="Teknisk/adm. bistand/Feltassistent",F22*Tabeller!I$8,Budsjett!F22*Tabeller!H$8),0)</f>
        <v>0</v>
      </c>
      <c r="E22" s="420">
        <f t="shared" si="188"/>
        <v>0</v>
      </c>
      <c r="F22" s="619">
        <f>SUM(J22:V22)/Tabeller!$H$5</f>
        <v>0</v>
      </c>
      <c r="G22" s="562"/>
      <c r="H22" s="565"/>
      <c r="I22" s="562"/>
      <c r="J22" s="564"/>
      <c r="K22" s="564"/>
      <c r="L22" s="564"/>
      <c r="M22" s="564"/>
      <c r="N22" s="564"/>
      <c r="O22" s="566"/>
      <c r="P22" s="566"/>
      <c r="Q22" s="566"/>
      <c r="R22" s="566"/>
      <c r="S22" s="566"/>
      <c r="T22" s="566"/>
      <c r="U22" s="566"/>
      <c r="V22" s="566"/>
      <c r="AR22" s="6">
        <f t="shared" si="213"/>
        <v>0</v>
      </c>
      <c r="AS22" s="6">
        <f>AR22*Tabeller!$I$35</f>
        <v>0</v>
      </c>
      <c r="AT22" s="6">
        <f t="shared" si="214"/>
        <v>0</v>
      </c>
      <c r="AU22" s="87">
        <f>AT22*Tabeller!$H$26</f>
        <v>0</v>
      </c>
      <c r="AV22" s="6">
        <f>SUM(AT22:AU22,AW22)*Tabeller!$H$28</f>
        <v>0</v>
      </c>
      <c r="AW22" s="6">
        <f>AS22*Tabeller!$H$27</f>
        <v>0</v>
      </c>
      <c r="AX22" s="6">
        <f t="shared" si="215"/>
        <v>0</v>
      </c>
      <c r="AY22" s="6">
        <f>AX22+(IF(B22="Teknisk adm bistand",Registrering!$E$43,Registrering!$B$43))</f>
        <v>501000</v>
      </c>
      <c r="AZ22" s="6">
        <f>AX22/Tabeller!$H$5</f>
        <v>0</v>
      </c>
      <c r="BC22" s="6">
        <f>((J22*Budsjett!$AZ22)*(Tabeller!I$37))</f>
        <v>0</v>
      </c>
      <c r="BD22" s="6">
        <f>((K22*Budsjett!$AZ22)*(Tabeller!J$35))</f>
        <v>0</v>
      </c>
      <c r="BE22" s="6">
        <f>((L22*Budsjett!$AZ22)*(Tabeller!K$35))</f>
        <v>0</v>
      </c>
      <c r="BF22" s="6">
        <f>((M22*Budsjett!$AZ22)*(Tabeller!L$35))</f>
        <v>0</v>
      </c>
      <c r="BG22" s="6">
        <f>((N22*Budsjett!$AZ22)*(Tabeller!M$35))</f>
        <v>0</v>
      </c>
      <c r="BH22" s="6">
        <f>((O22*Budsjett!$AZ22)*(Tabeller!N$35))</f>
        <v>0</v>
      </c>
      <c r="BI22" s="6">
        <f>((P22*Budsjett!$AZ22)*(Tabeller!O$35))</f>
        <v>0</v>
      </c>
      <c r="BJ22" s="6">
        <f>((Q22*Budsjett!$AZ22)*(Tabeller!P$35))</f>
        <v>0</v>
      </c>
      <c r="BK22" s="6">
        <f>((R22*Budsjett!$AZ22)*(Tabeller!Q$35))</f>
        <v>0</v>
      </c>
      <c r="BL22" s="6">
        <f>((S22*Budsjett!$AZ22)*(Tabeller!R$35))</f>
        <v>0</v>
      </c>
      <c r="BM22" s="6">
        <f>((T22*Budsjett!$AZ22)*(Tabeller!S$35))</f>
        <v>0</v>
      </c>
      <c r="BN22" s="6">
        <f>((U22*Budsjett!$AZ22)*(Tabeller!T$35))</f>
        <v>0</v>
      </c>
      <c r="BO22" s="6">
        <f>((V22*Budsjett!$AZ22)*(Tabeller!U$35))</f>
        <v>0</v>
      </c>
      <c r="BQ22" s="6">
        <f>IFERROR(IF($B22="Teknisk/adm. bistand/Feltassistent",CE22*Tabeller!J$11,Budsjett!CE22*Tabeller!J$10),0)</f>
        <v>0</v>
      </c>
      <c r="BR22" s="6">
        <f>IFERROR(IF($B22="Teknisk/adm. bistand/Feltassistent",CF22*Tabeller!K$11,Budsjett!CF22*Tabeller!K$10),0)</f>
        <v>0</v>
      </c>
      <c r="BS22" s="6">
        <f>IFERROR(IF($B22="Teknisk/adm. bistand/Feltassistent",CG22*Tabeller!L$11,Budsjett!CG22*Tabeller!L$10),0)</f>
        <v>0</v>
      </c>
      <c r="BT22" s="6">
        <f>IFERROR(IF($B22="Teknisk/adm. bistand/Feltassistent",CH22*Tabeller!M$11,Budsjett!CH22*Tabeller!M$10),0)</f>
        <v>0</v>
      </c>
      <c r="BU22" s="6">
        <f>IFERROR(IF($B22="Teknisk/adm. bistand/Feltassistent",CI22*Tabeller!N$11,Budsjett!CI22*Tabeller!N$10),0)</f>
        <v>0</v>
      </c>
      <c r="BV22" s="6">
        <f>IFERROR(IF($B22="Teknisk/adm. bistand/Feltassistent",CJ22*Tabeller!O$11,Budsjett!CJ22*Tabeller!O$10),0)</f>
        <v>0</v>
      </c>
      <c r="BW22" s="6">
        <f>IFERROR(IF($B22="Teknisk/adm. bistand/Feltassistent",CK22*Tabeller!P$11,Budsjett!CK22*Tabeller!P$10),0)</f>
        <v>0</v>
      </c>
      <c r="BX22" s="6">
        <f>IFERROR(IF($B22="Teknisk/adm. bistand/Feltassistent",CL22*Tabeller!Q$11,Budsjett!CL22*Tabeller!Q$10),0)</f>
        <v>0</v>
      </c>
      <c r="BY22" s="6">
        <f>IFERROR(IF($B22="Teknisk/adm. bistand/Feltassistent",CM22*Tabeller!R$11,Budsjett!CM22*Tabeller!R$10),0)</f>
        <v>0</v>
      </c>
      <c r="BZ22" s="6">
        <f>IFERROR(IF($B22="Teknisk/adm. bistand/Feltassistent",CN22*Tabeller!S$11,Budsjett!CN22*Tabeller!S$10),0)</f>
        <v>0</v>
      </c>
      <c r="CA22" s="6">
        <f>IFERROR(IF($B22="Teknisk/adm. bistand/Feltassistent",CO22*Tabeller!T$11,Budsjett!CO22*Tabeller!T$10),0)</f>
        <v>0</v>
      </c>
      <c r="CB22" s="6">
        <f>IFERROR(IF($B22="Teknisk/adm. bistand/Feltassistent",CP22*Tabeller!U$11,Budsjett!CP22*Tabeller!U$10),0)</f>
        <v>0</v>
      </c>
      <c r="CC22" s="6">
        <f>IFERROR(IF($B22="Teknisk/adm. bistand/Feltassistent",CQ22*Tabeller!V$11,Budsjett!CQ22*Tabeller!V$10),0)</f>
        <v>0</v>
      </c>
      <c r="CE22" s="634">
        <f>J22/Tabeller!$H$5</f>
        <v>0</v>
      </c>
      <c r="CF22" s="634">
        <f>K22/Tabeller!$H$5</f>
        <v>0</v>
      </c>
      <c r="CG22" s="634">
        <f>L22/Tabeller!$H$5</f>
        <v>0</v>
      </c>
      <c r="CH22" s="634">
        <f>M22/Tabeller!$H$5</f>
        <v>0</v>
      </c>
      <c r="CI22" s="634">
        <f>N22/Tabeller!$H$5</f>
        <v>0</v>
      </c>
      <c r="CJ22" s="634">
        <f>O22/Tabeller!$H$5</f>
        <v>0</v>
      </c>
      <c r="CK22" s="634">
        <f>P22/Tabeller!$H$5</f>
        <v>0</v>
      </c>
      <c r="CL22" s="634">
        <f>Q22/Tabeller!$H$5</f>
        <v>0</v>
      </c>
      <c r="CM22" s="634">
        <f>R22/Tabeller!$H$5</f>
        <v>0</v>
      </c>
      <c r="CN22" s="634">
        <f>S22/Tabeller!$H$5</f>
        <v>0</v>
      </c>
      <c r="CO22" s="634">
        <f>T22/Tabeller!$H$5</f>
        <v>0</v>
      </c>
      <c r="CP22" s="634">
        <f>U22/Tabeller!$H$5</f>
        <v>0</v>
      </c>
      <c r="CQ22" s="634">
        <f>V22/Tabeller!$H$5</f>
        <v>0</v>
      </c>
      <c r="CS22" s="6">
        <f>IFERROR(IF($E$65=$J$64,BC22*#REF!,BC22*Budsjett!$E$65),0)</f>
        <v>0</v>
      </c>
      <c r="CT22" s="6">
        <f>IFERROR(IF($E$65=$J$64,BD22*#REF!,BD22*Budsjett!$E$65),0)</f>
        <v>0</v>
      </c>
      <c r="CU22" s="6">
        <f>IFERROR(IF($E$65=$J$64,BE22*#REF!,BE22*Budsjett!$E$65),0)</f>
        <v>0</v>
      </c>
      <c r="CV22" s="6">
        <f>IFERROR(IF($E$65=$J$64,BF22*#REF!,BF22*Budsjett!$E$65),0)</f>
        <v>0</v>
      </c>
      <c r="CW22" s="6">
        <f>IFERROR(IF($E$65=$J$64,BG22*#REF!,BG22*Budsjett!$E$65),0)</f>
        <v>0</v>
      </c>
      <c r="CX22" s="6">
        <f>IFERROR(IF($E$65=$J$64,BH22*#REF!,BH22*Budsjett!$E$65),0)</f>
        <v>0</v>
      </c>
      <c r="CY22" s="6">
        <f>IFERROR(IF($E$65=$J$64,BI22*#REF!,BI22*Budsjett!$E$65),0)</f>
        <v>0</v>
      </c>
      <c r="CZ22" s="6">
        <f>IFERROR(IF($E$65=$J$64,BJ22*#REF!,BJ22*Budsjett!$E$65),0)</f>
        <v>0</v>
      </c>
      <c r="DA22" s="6">
        <f>IFERROR(IF($E$65=$J$64,BK22*#REF!,BK22*Budsjett!$E$65),0)</f>
        <v>0</v>
      </c>
      <c r="DB22" s="6">
        <f>IFERROR(IF($E$65=$J$64,BL22*#REF!,BL22*Budsjett!$E$65),0)</f>
        <v>0</v>
      </c>
      <c r="DC22" s="6">
        <f>IFERROR(IF($E$65=$J$64,BM22*#REF!,BM22*Budsjett!$E$65),0)</f>
        <v>0</v>
      </c>
      <c r="DD22" s="6">
        <f>IFERROR(IF($E$65=$J$64,BN22*#REF!,BN22*Budsjett!$E$65),0)</f>
        <v>0</v>
      </c>
      <c r="DE22" s="6">
        <f>IFERROR(IF($E$65=$J$64,BO22*#REF!,BO22*Budsjett!$E$65),0)</f>
        <v>0</v>
      </c>
      <c r="DH22" s="6">
        <f t="shared" si="190"/>
        <v>0</v>
      </c>
      <c r="DI22" s="6">
        <f t="shared" si="190"/>
        <v>0</v>
      </c>
      <c r="DJ22" s="6">
        <f t="shared" si="190"/>
        <v>0</v>
      </c>
      <c r="DK22" s="6">
        <f t="shared" si="190"/>
        <v>0</v>
      </c>
      <c r="DL22" s="6">
        <f t="shared" si="190"/>
        <v>0</v>
      </c>
      <c r="DM22" s="6">
        <f t="shared" si="190"/>
        <v>0</v>
      </c>
      <c r="DN22" s="6">
        <f t="shared" si="190"/>
        <v>0</v>
      </c>
      <c r="DO22" s="6">
        <f t="shared" si="190"/>
        <v>0</v>
      </c>
      <c r="DP22" s="6">
        <f t="shared" si="190"/>
        <v>0</v>
      </c>
      <c r="DQ22" s="6">
        <f t="shared" si="216"/>
        <v>0</v>
      </c>
      <c r="DR22" s="6">
        <f t="shared" si="192"/>
        <v>0</v>
      </c>
      <c r="DS22" s="6">
        <f t="shared" si="193"/>
        <v>0</v>
      </c>
      <c r="DT22" s="6">
        <f t="shared" si="194"/>
        <v>0</v>
      </c>
      <c r="DV22" s="47">
        <f t="shared" si="195"/>
        <v>0</v>
      </c>
      <c r="DW22" s="6">
        <f>-(BC22*(1+Tabeller!$I$67))</f>
        <v>0</v>
      </c>
      <c r="DX22" s="6">
        <f>-(BD22*(1+Tabeller!$I$67))</f>
        <v>0</v>
      </c>
      <c r="DY22" s="6">
        <f>-(BE22*(1+Tabeller!$I$67))</f>
        <v>0</v>
      </c>
      <c r="DZ22" s="6">
        <f>-(BF22*(1+Tabeller!$I$67))</f>
        <v>0</v>
      </c>
      <c r="EA22" s="6">
        <f>-(BG22*(1+Tabeller!$I$67))</f>
        <v>0</v>
      </c>
      <c r="EB22" s="6">
        <f>-(BH22*(1+Tabeller!$I$67))</f>
        <v>0</v>
      </c>
      <c r="EC22" s="6">
        <f>-(BI22*(1+Tabeller!$I$67))</f>
        <v>0</v>
      </c>
      <c r="ED22" s="6">
        <f>-(BJ22*(1+Tabeller!$I$67))</f>
        <v>0</v>
      </c>
      <c r="EE22" s="6">
        <f>-(BK22*(1+Tabeller!$I$67))</f>
        <v>0</v>
      </c>
      <c r="EF22" s="6">
        <f>-(BL22*(1+Tabeller!$I$67))</f>
        <v>0</v>
      </c>
      <c r="EG22" s="6">
        <f>-(BM22*(1+Tabeller!$I$67))</f>
        <v>0</v>
      </c>
      <c r="EH22" s="6">
        <f>-(BN22*(1+Tabeller!$I$67))</f>
        <v>0</v>
      </c>
      <c r="EI22" s="6">
        <f>-(BO22*(1+Tabeller!$I$67))</f>
        <v>0</v>
      </c>
      <c r="EJ22" s="8">
        <f t="shared" si="217"/>
        <v>0</v>
      </c>
      <c r="EM22" s="47">
        <f t="shared" si="218"/>
        <v>0</v>
      </c>
      <c r="EN22" s="6">
        <f t="shared" si="219"/>
        <v>0</v>
      </c>
      <c r="EO22" s="6">
        <f t="shared" si="220"/>
        <v>0</v>
      </c>
      <c r="EP22" s="6">
        <f t="shared" si="221"/>
        <v>0</v>
      </c>
      <c r="EQ22" s="6">
        <f t="shared" si="222"/>
        <v>0</v>
      </c>
      <c r="ER22" s="6">
        <f t="shared" si="223"/>
        <v>0</v>
      </c>
      <c r="ES22" s="6">
        <f t="shared" si="224"/>
        <v>0</v>
      </c>
      <c r="ET22" s="6">
        <f t="shared" si="225"/>
        <v>0</v>
      </c>
      <c r="EU22" s="6">
        <f t="shared" si="226"/>
        <v>0</v>
      </c>
      <c r="EV22" s="6">
        <f t="shared" si="227"/>
        <v>0</v>
      </c>
      <c r="EW22" s="6">
        <f t="shared" si="228"/>
        <v>0</v>
      </c>
      <c r="EX22" s="6">
        <f t="shared" si="199"/>
        <v>0</v>
      </c>
      <c r="EY22" s="6">
        <f t="shared" si="200"/>
        <v>0</v>
      </c>
      <c r="EZ22" s="6">
        <f t="shared" si="201"/>
        <v>0</v>
      </c>
      <c r="FA22" s="8">
        <f t="shared" si="202"/>
        <v>0</v>
      </c>
      <c r="FC22" s="47">
        <f t="shared" si="229"/>
        <v>0</v>
      </c>
      <c r="FD22" s="6">
        <f t="shared" si="230"/>
        <v>0</v>
      </c>
      <c r="FE22" s="6">
        <f t="shared" si="231"/>
        <v>0</v>
      </c>
      <c r="FF22" s="6">
        <f t="shared" si="232"/>
        <v>0</v>
      </c>
      <c r="FG22" s="6">
        <f t="shared" si="233"/>
        <v>0</v>
      </c>
      <c r="FH22" s="6">
        <f t="shared" si="234"/>
        <v>0</v>
      </c>
      <c r="FI22" s="6">
        <f t="shared" si="235"/>
        <v>0</v>
      </c>
      <c r="FJ22" s="6">
        <f t="shared" si="236"/>
        <v>0</v>
      </c>
      <c r="FK22" s="6">
        <f t="shared" si="237"/>
        <v>0</v>
      </c>
      <c r="FL22" s="6">
        <f t="shared" si="238"/>
        <v>0</v>
      </c>
      <c r="FM22" s="6">
        <f t="shared" si="239"/>
        <v>0</v>
      </c>
      <c r="FN22" s="6">
        <f t="shared" si="240"/>
        <v>0</v>
      </c>
      <c r="FO22" s="6">
        <f t="shared" si="241"/>
        <v>0</v>
      </c>
      <c r="FP22" s="6">
        <f t="shared" si="242"/>
        <v>0</v>
      </c>
      <c r="FQ22" s="8">
        <f t="shared" si="243"/>
        <v>0</v>
      </c>
      <c r="FS22" s="47">
        <f t="shared" si="244"/>
        <v>0</v>
      </c>
      <c r="FT22" s="6">
        <f t="shared" si="245"/>
        <v>0</v>
      </c>
      <c r="FU22" s="6">
        <f t="shared" si="246"/>
        <v>0</v>
      </c>
      <c r="FV22" s="6">
        <f t="shared" si="247"/>
        <v>0</v>
      </c>
      <c r="FW22" s="6">
        <f t="shared" si="248"/>
        <v>0</v>
      </c>
      <c r="FX22" s="6">
        <f t="shared" si="249"/>
        <v>0</v>
      </c>
      <c r="FY22" s="6">
        <f t="shared" si="250"/>
        <v>0</v>
      </c>
      <c r="FZ22" s="6">
        <f t="shared" si="251"/>
        <v>0</v>
      </c>
      <c r="GA22" s="6">
        <f t="shared" si="252"/>
        <v>0</v>
      </c>
      <c r="GB22" s="6">
        <f t="shared" si="253"/>
        <v>0</v>
      </c>
      <c r="GC22" s="6">
        <f t="shared" si="254"/>
        <v>0</v>
      </c>
      <c r="GD22" s="6">
        <f t="shared" si="255"/>
        <v>0</v>
      </c>
      <c r="GE22" s="6">
        <f t="shared" si="256"/>
        <v>0</v>
      </c>
      <c r="GF22" s="6">
        <f t="shared" si="257"/>
        <v>0</v>
      </c>
      <c r="GG22" s="8">
        <f t="shared" si="258"/>
        <v>0</v>
      </c>
      <c r="GI22" s="47">
        <f t="shared" si="259"/>
        <v>0</v>
      </c>
      <c r="GJ22" s="6">
        <f t="shared" si="260"/>
        <v>0</v>
      </c>
      <c r="GK22" s="6">
        <f t="shared" si="261"/>
        <v>0</v>
      </c>
      <c r="GL22" s="6">
        <f t="shared" si="262"/>
        <v>0</v>
      </c>
      <c r="GM22" s="6">
        <f t="shared" si="263"/>
        <v>0</v>
      </c>
      <c r="GN22" s="6">
        <f t="shared" si="264"/>
        <v>0</v>
      </c>
      <c r="GO22" s="6">
        <f t="shared" si="265"/>
        <v>0</v>
      </c>
      <c r="GP22" s="6">
        <f t="shared" si="266"/>
        <v>0</v>
      </c>
      <c r="GQ22" s="6">
        <f t="shared" si="267"/>
        <v>0</v>
      </c>
      <c r="GR22" s="6">
        <f t="shared" si="268"/>
        <v>0</v>
      </c>
      <c r="GS22" s="6">
        <f t="shared" si="269"/>
        <v>0</v>
      </c>
      <c r="GT22" s="6">
        <f t="shared" si="270"/>
        <v>0</v>
      </c>
      <c r="GU22" s="6">
        <f t="shared" si="271"/>
        <v>0</v>
      </c>
      <c r="GV22" s="6">
        <f t="shared" si="272"/>
        <v>0</v>
      </c>
      <c r="GW22" s="8">
        <f t="shared" si="273"/>
        <v>0</v>
      </c>
      <c r="GZ22" s="47">
        <f t="shared" si="274"/>
        <v>0</v>
      </c>
      <c r="HA22" s="6"/>
      <c r="HB22" s="6"/>
      <c r="HC22" s="6"/>
      <c r="HD22" s="6"/>
      <c r="HE22" s="6"/>
      <c r="HF22" s="6"/>
      <c r="HG22" s="6"/>
      <c r="HH22" s="6"/>
      <c r="HI22" s="6"/>
      <c r="HJ22" s="6"/>
      <c r="HK22" s="6"/>
      <c r="HL22" s="6"/>
      <c r="HM22" s="6"/>
      <c r="HN22" s="8">
        <f t="shared" si="275"/>
        <v>0</v>
      </c>
      <c r="HQ22" s="517">
        <f>IF(Registrering!$B$21="Prosjekter som foregår i UiOs lokaler",IF($B22="Teknisk/adm. bistand/Feltassistent",J22*Tabeller!J$11,J22*Tabeller!J$10)/Tabeller!$H$5,IF($B22="Teknisk/adm. bistand/Feltassistent",J22*Tabeller!J$13,J22*Tabeller!J$12)/Tabeller!$H$5)</f>
        <v>0</v>
      </c>
      <c r="HR22" s="517">
        <f>IF(Registrering!$B$21="Prosjekter som foregår i UiOs lokaler",IF($B22="Teknisk/adm. bistand/Feltassistent",K22*Tabeller!K$11,K22*Tabeller!K$10)/Tabeller!$H$5,IF($B22="Teknisk/adm. bistand/Feltassistent",K22*Tabeller!K$13,K22*Tabeller!K$12)/Tabeller!$H$5)</f>
        <v>0</v>
      </c>
      <c r="HS22" s="517"/>
      <c r="HT22" s="517"/>
      <c r="HU22" s="517"/>
      <c r="HV22" s="517"/>
      <c r="HW22" s="517"/>
      <c r="HX22" s="517"/>
      <c r="HY22" s="517"/>
      <c r="HZ22" s="517"/>
      <c r="IA22" s="517"/>
      <c r="IB22" s="517"/>
      <c r="IC22" s="517"/>
    </row>
    <row r="23" spans="2:237" ht="15" x14ac:dyDescent="0.25">
      <c r="B23" s="231"/>
      <c r="C23" s="420">
        <f t="shared" si="187"/>
        <v>0</v>
      </c>
      <c r="D23" s="420">
        <f>IFERROR(IF(B23="Teknisk/adm. bistand/Feltassistent",F23*Tabeller!I$8,Budsjett!F23*Tabeller!H$8),0)</f>
        <v>0</v>
      </c>
      <c r="E23" s="420">
        <f t="shared" si="188"/>
        <v>0</v>
      </c>
      <c r="F23" s="619">
        <f>SUM(J23:V23)/Tabeller!$H$5</f>
        <v>0</v>
      </c>
      <c r="G23" s="562"/>
      <c r="H23" s="565"/>
      <c r="I23" s="562"/>
      <c r="J23" s="564"/>
      <c r="K23" s="564"/>
      <c r="L23" s="564"/>
      <c r="M23" s="564"/>
      <c r="N23" s="564"/>
      <c r="O23" s="566"/>
      <c r="P23" s="566"/>
      <c r="Q23" s="566"/>
      <c r="R23" s="566"/>
      <c r="S23" s="566"/>
      <c r="T23" s="566"/>
      <c r="U23" s="566"/>
      <c r="V23" s="566"/>
      <c r="AR23" s="6">
        <f t="shared" si="213"/>
        <v>0</v>
      </c>
      <c r="AS23" s="6">
        <f>AR23*Tabeller!$I$35</f>
        <v>0</v>
      </c>
      <c r="AT23" s="6">
        <f t="shared" si="214"/>
        <v>0</v>
      </c>
      <c r="AU23" s="87">
        <f>AT23*Tabeller!$H$26</f>
        <v>0</v>
      </c>
      <c r="AV23" s="6">
        <f>SUM(AT23:AU23,AW23)*Tabeller!$H$28</f>
        <v>0</v>
      </c>
      <c r="AW23" s="6">
        <f>AS23*Tabeller!$H$27</f>
        <v>0</v>
      </c>
      <c r="AX23" s="6">
        <f t="shared" si="215"/>
        <v>0</v>
      </c>
      <c r="AY23" s="6">
        <f>AX23+(IF(B23="Teknisk adm bistand",Registrering!$E$43,Registrering!$B$43))</f>
        <v>501000</v>
      </c>
      <c r="AZ23" s="6">
        <f>AX23/Tabeller!$H$5</f>
        <v>0</v>
      </c>
      <c r="BC23" s="6">
        <f>((J23*Budsjett!$AZ23)*(Tabeller!I$37))</f>
        <v>0</v>
      </c>
      <c r="BD23" s="6">
        <f>((K23*Budsjett!$AZ23)*(Tabeller!J$35))</f>
        <v>0</v>
      </c>
      <c r="BE23" s="6">
        <f>((L23*Budsjett!$AZ23)*(Tabeller!K$35))</f>
        <v>0</v>
      </c>
      <c r="BF23" s="6">
        <f>((M23*Budsjett!$AZ23)*(Tabeller!L$35))</f>
        <v>0</v>
      </c>
      <c r="BG23" s="6">
        <f>((N23*Budsjett!$AZ23)*(Tabeller!M$35))</f>
        <v>0</v>
      </c>
      <c r="BH23" s="6">
        <f>((O23*Budsjett!$AZ23)*(Tabeller!N$35))</f>
        <v>0</v>
      </c>
      <c r="BI23" s="6">
        <f>((P23*Budsjett!$AZ23)*(Tabeller!O$35))</f>
        <v>0</v>
      </c>
      <c r="BJ23" s="6">
        <f>((Q23*Budsjett!$AZ23)*(Tabeller!P$35))</f>
        <v>0</v>
      </c>
      <c r="BK23" s="6">
        <f>((R23*Budsjett!$AZ23)*(Tabeller!Q$35))</f>
        <v>0</v>
      </c>
      <c r="BL23" s="6">
        <f>((S23*Budsjett!$AZ23)*(Tabeller!R$35))</f>
        <v>0</v>
      </c>
      <c r="BM23" s="6">
        <f>((T23*Budsjett!$AZ23)*(Tabeller!S$35))</f>
        <v>0</v>
      </c>
      <c r="BN23" s="6">
        <f>((U23*Budsjett!$AZ23)*(Tabeller!T$35))</f>
        <v>0</v>
      </c>
      <c r="BO23" s="6">
        <f>((V23*Budsjett!$AZ23)*(Tabeller!U$35))</f>
        <v>0</v>
      </c>
      <c r="BQ23" s="6">
        <f>IFERROR(IF($B23="Teknisk/adm. bistand/Feltassistent",CE23*Tabeller!J$11,Budsjett!CE23*Tabeller!J$10),0)</f>
        <v>0</v>
      </c>
      <c r="BR23" s="6">
        <f>IFERROR(IF($B23="Teknisk/adm. bistand/Feltassistent",CF23*Tabeller!K$11,Budsjett!CF23*Tabeller!K$10),0)</f>
        <v>0</v>
      </c>
      <c r="BS23" s="6">
        <f>IFERROR(IF($B23="Teknisk/adm. bistand/Feltassistent",CG23*Tabeller!L$11,Budsjett!CG23*Tabeller!L$10),0)</f>
        <v>0</v>
      </c>
      <c r="BT23" s="6">
        <f>IFERROR(IF($B23="Teknisk/adm. bistand/Feltassistent",CH23*Tabeller!M$11,Budsjett!CH23*Tabeller!M$10),0)</f>
        <v>0</v>
      </c>
      <c r="BU23" s="6">
        <f>IFERROR(IF($B23="Teknisk/adm. bistand/Feltassistent",CI23*Tabeller!N$11,Budsjett!CI23*Tabeller!N$10),0)</f>
        <v>0</v>
      </c>
      <c r="BV23" s="6">
        <f>IFERROR(IF($B23="Teknisk/adm. bistand/Feltassistent",CJ23*Tabeller!O$11,Budsjett!CJ23*Tabeller!O$10),0)</f>
        <v>0</v>
      </c>
      <c r="BW23" s="6">
        <f>IFERROR(IF($B23="Teknisk/adm. bistand/Feltassistent",CK23*Tabeller!P$11,Budsjett!CK23*Tabeller!P$10),0)</f>
        <v>0</v>
      </c>
      <c r="BX23" s="6">
        <f>IFERROR(IF($B23="Teknisk/adm. bistand/Feltassistent",CL23*Tabeller!Q$11,Budsjett!CL23*Tabeller!Q$10),0)</f>
        <v>0</v>
      </c>
      <c r="BY23" s="6">
        <f>IFERROR(IF($B23="Teknisk/adm. bistand/Feltassistent",CM23*Tabeller!R$11,Budsjett!CM23*Tabeller!R$10),0)</f>
        <v>0</v>
      </c>
      <c r="BZ23" s="6">
        <f>IFERROR(IF($B23="Teknisk/adm. bistand/Feltassistent",CN23*Tabeller!S$11,Budsjett!CN23*Tabeller!S$10),0)</f>
        <v>0</v>
      </c>
      <c r="CA23" s="6">
        <f>IFERROR(IF($B23="Teknisk/adm. bistand/Feltassistent",CO23*Tabeller!T$11,Budsjett!CO23*Tabeller!T$10),0)</f>
        <v>0</v>
      </c>
      <c r="CB23" s="6">
        <f>IFERROR(IF($B23="Teknisk/adm. bistand/Feltassistent",CP23*Tabeller!U$11,Budsjett!CP23*Tabeller!U$10),0)</f>
        <v>0</v>
      </c>
      <c r="CC23" s="6">
        <f>IFERROR(IF($B23="Teknisk/adm. bistand/Feltassistent",CQ23*Tabeller!V$11,Budsjett!CQ23*Tabeller!V$10),0)</f>
        <v>0</v>
      </c>
      <c r="CE23" s="634">
        <f>J23/Tabeller!$H$5</f>
        <v>0</v>
      </c>
      <c r="CF23" s="634">
        <f>K23/Tabeller!$H$5</f>
        <v>0</v>
      </c>
      <c r="CG23" s="634">
        <f>L23/Tabeller!$H$5</f>
        <v>0</v>
      </c>
      <c r="CH23" s="634">
        <f>M23/Tabeller!$H$5</f>
        <v>0</v>
      </c>
      <c r="CI23" s="634">
        <f>N23/Tabeller!$H$5</f>
        <v>0</v>
      </c>
      <c r="CJ23" s="634">
        <f>O23/Tabeller!$H$5</f>
        <v>0</v>
      </c>
      <c r="CK23" s="634">
        <f>P23/Tabeller!$H$5</f>
        <v>0</v>
      </c>
      <c r="CL23" s="634">
        <f>Q23/Tabeller!$H$5</f>
        <v>0</v>
      </c>
      <c r="CM23" s="634">
        <f>R23/Tabeller!$H$5</f>
        <v>0</v>
      </c>
      <c r="CN23" s="634">
        <f>S23/Tabeller!$H$5</f>
        <v>0</v>
      </c>
      <c r="CO23" s="634">
        <f>T23/Tabeller!$H$5</f>
        <v>0</v>
      </c>
      <c r="CP23" s="634">
        <f>U23/Tabeller!$H$5</f>
        <v>0</v>
      </c>
      <c r="CQ23" s="634">
        <f>V23/Tabeller!$H$5</f>
        <v>0</v>
      </c>
      <c r="CS23" s="6">
        <f>IFERROR(IF($E$65=$J$64,BC23*#REF!,BC23*Budsjett!$E$65),0)</f>
        <v>0</v>
      </c>
      <c r="CT23" s="6">
        <f>IFERROR(IF($E$65=$J$64,BD23*#REF!,BD23*Budsjett!$E$65),0)</f>
        <v>0</v>
      </c>
      <c r="CU23" s="6">
        <f>IFERROR(IF($E$65=$J$64,BE23*#REF!,BE23*Budsjett!$E$65),0)</f>
        <v>0</v>
      </c>
      <c r="CV23" s="6">
        <f>IFERROR(IF($E$65=$J$64,BF23*#REF!,BF23*Budsjett!$E$65),0)</f>
        <v>0</v>
      </c>
      <c r="CW23" s="6">
        <f>IFERROR(IF($E$65=$J$64,BG23*#REF!,BG23*Budsjett!$E$65),0)</f>
        <v>0</v>
      </c>
      <c r="CX23" s="6">
        <f>IFERROR(IF($E$65=$J$64,BH23*#REF!,BH23*Budsjett!$E$65),0)</f>
        <v>0</v>
      </c>
      <c r="CY23" s="6">
        <f>IFERROR(IF($E$65=$J$64,BI23*#REF!,BI23*Budsjett!$E$65),0)</f>
        <v>0</v>
      </c>
      <c r="CZ23" s="6">
        <f>IFERROR(IF($E$65=$J$64,BJ23*#REF!,BJ23*Budsjett!$E$65),0)</f>
        <v>0</v>
      </c>
      <c r="DA23" s="6">
        <f>IFERROR(IF($E$65=$J$64,BK23*#REF!,BK23*Budsjett!$E$65),0)</f>
        <v>0</v>
      </c>
      <c r="DB23" s="6">
        <f>IFERROR(IF($E$65=$J$64,BL23*#REF!,BL23*Budsjett!$E$65),0)</f>
        <v>0</v>
      </c>
      <c r="DC23" s="6">
        <f>IFERROR(IF($E$65=$J$64,BM23*#REF!,BM23*Budsjett!$E$65),0)</f>
        <v>0</v>
      </c>
      <c r="DD23" s="6">
        <f>IFERROR(IF($E$65=$J$64,BN23*#REF!,BN23*Budsjett!$E$65),0)</f>
        <v>0</v>
      </c>
      <c r="DE23" s="6">
        <f>IFERROR(IF($E$65=$J$64,BO23*#REF!,BO23*Budsjett!$E$65),0)</f>
        <v>0</v>
      </c>
      <c r="DH23" s="6">
        <f t="shared" si="190"/>
        <v>0</v>
      </c>
      <c r="DI23" s="6">
        <f t="shared" si="190"/>
        <v>0</v>
      </c>
      <c r="DJ23" s="6">
        <f t="shared" si="190"/>
        <v>0</v>
      </c>
      <c r="DK23" s="6">
        <f t="shared" si="190"/>
        <v>0</v>
      </c>
      <c r="DL23" s="6">
        <f t="shared" si="190"/>
        <v>0</v>
      </c>
      <c r="DM23" s="6">
        <f t="shared" si="190"/>
        <v>0</v>
      </c>
      <c r="DN23" s="6">
        <f t="shared" si="190"/>
        <v>0</v>
      </c>
      <c r="DO23" s="6">
        <f t="shared" si="190"/>
        <v>0</v>
      </c>
      <c r="DP23" s="6">
        <f t="shared" si="190"/>
        <v>0</v>
      </c>
      <c r="DQ23" s="6">
        <f t="shared" si="216"/>
        <v>0</v>
      </c>
      <c r="DR23" s="6">
        <f t="shared" si="192"/>
        <v>0</v>
      </c>
      <c r="DS23" s="6">
        <f t="shared" si="193"/>
        <v>0</v>
      </c>
      <c r="DT23" s="6">
        <f t="shared" si="194"/>
        <v>0</v>
      </c>
      <c r="DV23" s="47">
        <f t="shared" si="195"/>
        <v>0</v>
      </c>
      <c r="DW23" s="6">
        <f>-(BC23*(1+Tabeller!$I$67))</f>
        <v>0</v>
      </c>
      <c r="DX23" s="6">
        <f>-(BD23*(1+Tabeller!$I$67))</f>
        <v>0</v>
      </c>
      <c r="DY23" s="6">
        <f>-(BE23*(1+Tabeller!$I$67))</f>
        <v>0</v>
      </c>
      <c r="DZ23" s="6">
        <f>-(BF23*(1+Tabeller!$I$67))</f>
        <v>0</v>
      </c>
      <c r="EA23" s="6">
        <f>-(BG23*(1+Tabeller!$I$67))</f>
        <v>0</v>
      </c>
      <c r="EB23" s="6">
        <f>-(BH23*(1+Tabeller!$I$67))</f>
        <v>0</v>
      </c>
      <c r="EC23" s="6">
        <f>-(BI23*(1+Tabeller!$I$67))</f>
        <v>0</v>
      </c>
      <c r="ED23" s="6">
        <f>-(BJ23*(1+Tabeller!$I$67))</f>
        <v>0</v>
      </c>
      <c r="EE23" s="6">
        <f>-(BK23*(1+Tabeller!$I$67))</f>
        <v>0</v>
      </c>
      <c r="EF23" s="6">
        <f>-(BL23*(1+Tabeller!$I$67))</f>
        <v>0</v>
      </c>
      <c r="EG23" s="6">
        <f>-(BM23*(1+Tabeller!$I$67))</f>
        <v>0</v>
      </c>
      <c r="EH23" s="6">
        <f>-(BN23*(1+Tabeller!$I$67))</f>
        <v>0</v>
      </c>
      <c r="EI23" s="6">
        <f>-(BO23*(1+Tabeller!$I$67))</f>
        <v>0</v>
      </c>
      <c r="EJ23" s="8">
        <f t="shared" si="217"/>
        <v>0</v>
      </c>
      <c r="EM23" s="47">
        <f t="shared" si="218"/>
        <v>0</v>
      </c>
      <c r="EN23" s="6">
        <f t="shared" si="219"/>
        <v>0</v>
      </c>
      <c r="EO23" s="6">
        <f t="shared" si="220"/>
        <v>0</v>
      </c>
      <c r="EP23" s="6">
        <f t="shared" si="221"/>
        <v>0</v>
      </c>
      <c r="EQ23" s="6">
        <f t="shared" si="222"/>
        <v>0</v>
      </c>
      <c r="ER23" s="6">
        <f t="shared" si="223"/>
        <v>0</v>
      </c>
      <c r="ES23" s="6">
        <f t="shared" si="224"/>
        <v>0</v>
      </c>
      <c r="ET23" s="6">
        <f t="shared" si="225"/>
        <v>0</v>
      </c>
      <c r="EU23" s="6">
        <f t="shared" si="226"/>
        <v>0</v>
      </c>
      <c r="EV23" s="6">
        <f t="shared" si="227"/>
        <v>0</v>
      </c>
      <c r="EW23" s="6">
        <f t="shared" si="228"/>
        <v>0</v>
      </c>
      <c r="EX23" s="6">
        <f t="shared" si="199"/>
        <v>0</v>
      </c>
      <c r="EY23" s="6">
        <f t="shared" si="200"/>
        <v>0</v>
      </c>
      <c r="EZ23" s="6">
        <f t="shared" si="201"/>
        <v>0</v>
      </c>
      <c r="FA23" s="8">
        <f t="shared" si="202"/>
        <v>0</v>
      </c>
      <c r="FC23" s="47">
        <f t="shared" si="229"/>
        <v>0</v>
      </c>
      <c r="FD23" s="6">
        <f t="shared" si="230"/>
        <v>0</v>
      </c>
      <c r="FE23" s="6">
        <f t="shared" si="231"/>
        <v>0</v>
      </c>
      <c r="FF23" s="6">
        <f t="shared" si="232"/>
        <v>0</v>
      </c>
      <c r="FG23" s="6">
        <f t="shared" si="233"/>
        <v>0</v>
      </c>
      <c r="FH23" s="6">
        <f t="shared" si="234"/>
        <v>0</v>
      </c>
      <c r="FI23" s="6">
        <f t="shared" si="235"/>
        <v>0</v>
      </c>
      <c r="FJ23" s="6">
        <f t="shared" si="236"/>
        <v>0</v>
      </c>
      <c r="FK23" s="6">
        <f t="shared" si="237"/>
        <v>0</v>
      </c>
      <c r="FL23" s="6">
        <f t="shared" si="238"/>
        <v>0</v>
      </c>
      <c r="FM23" s="6">
        <f t="shared" si="239"/>
        <v>0</v>
      </c>
      <c r="FN23" s="6">
        <f t="shared" si="240"/>
        <v>0</v>
      </c>
      <c r="FO23" s="6">
        <f t="shared" si="241"/>
        <v>0</v>
      </c>
      <c r="FP23" s="6">
        <f t="shared" si="242"/>
        <v>0</v>
      </c>
      <c r="FQ23" s="8">
        <f t="shared" si="243"/>
        <v>0</v>
      </c>
      <c r="FS23" s="47">
        <f t="shared" si="244"/>
        <v>0</v>
      </c>
      <c r="FT23" s="6">
        <f t="shared" si="245"/>
        <v>0</v>
      </c>
      <c r="FU23" s="6">
        <f t="shared" si="246"/>
        <v>0</v>
      </c>
      <c r="FV23" s="6">
        <f t="shared" si="247"/>
        <v>0</v>
      </c>
      <c r="FW23" s="6">
        <f t="shared" si="248"/>
        <v>0</v>
      </c>
      <c r="FX23" s="6">
        <f t="shared" si="249"/>
        <v>0</v>
      </c>
      <c r="FY23" s="6">
        <f t="shared" si="250"/>
        <v>0</v>
      </c>
      <c r="FZ23" s="6">
        <f t="shared" si="251"/>
        <v>0</v>
      </c>
      <c r="GA23" s="6">
        <f t="shared" si="252"/>
        <v>0</v>
      </c>
      <c r="GB23" s="6">
        <f t="shared" si="253"/>
        <v>0</v>
      </c>
      <c r="GC23" s="6">
        <f t="shared" si="254"/>
        <v>0</v>
      </c>
      <c r="GD23" s="6">
        <f t="shared" si="255"/>
        <v>0</v>
      </c>
      <c r="GE23" s="6">
        <f t="shared" si="256"/>
        <v>0</v>
      </c>
      <c r="GF23" s="6">
        <f t="shared" si="257"/>
        <v>0</v>
      </c>
      <c r="GG23" s="8">
        <f t="shared" si="258"/>
        <v>0</v>
      </c>
      <c r="GI23" s="47">
        <f t="shared" si="259"/>
        <v>0</v>
      </c>
      <c r="GJ23" s="6">
        <f t="shared" si="260"/>
        <v>0</v>
      </c>
      <c r="GK23" s="6">
        <f t="shared" si="261"/>
        <v>0</v>
      </c>
      <c r="GL23" s="6">
        <f t="shared" si="262"/>
        <v>0</v>
      </c>
      <c r="GM23" s="6">
        <f t="shared" si="263"/>
        <v>0</v>
      </c>
      <c r="GN23" s="6">
        <f t="shared" si="264"/>
        <v>0</v>
      </c>
      <c r="GO23" s="6">
        <f t="shared" si="265"/>
        <v>0</v>
      </c>
      <c r="GP23" s="6">
        <f t="shared" si="266"/>
        <v>0</v>
      </c>
      <c r="GQ23" s="6">
        <f t="shared" si="267"/>
        <v>0</v>
      </c>
      <c r="GR23" s="6">
        <f t="shared" si="268"/>
        <v>0</v>
      </c>
      <c r="GS23" s="6">
        <f t="shared" si="269"/>
        <v>0</v>
      </c>
      <c r="GT23" s="6">
        <f t="shared" si="270"/>
        <v>0</v>
      </c>
      <c r="GU23" s="6">
        <f t="shared" si="271"/>
        <v>0</v>
      </c>
      <c r="GV23" s="6">
        <f t="shared" si="272"/>
        <v>0</v>
      </c>
      <c r="GW23" s="8">
        <f t="shared" si="273"/>
        <v>0</v>
      </c>
      <c r="GZ23" s="47">
        <f t="shared" si="274"/>
        <v>0</v>
      </c>
      <c r="HA23" s="6"/>
      <c r="HB23" s="6"/>
      <c r="HC23" s="6"/>
      <c r="HD23" s="6"/>
      <c r="HE23" s="6"/>
      <c r="HF23" s="6"/>
      <c r="HG23" s="6"/>
      <c r="HH23" s="6"/>
      <c r="HI23" s="6"/>
      <c r="HJ23" s="6"/>
      <c r="HK23" s="6"/>
      <c r="HL23" s="6"/>
      <c r="HM23" s="6"/>
      <c r="HN23" s="8">
        <f t="shared" si="275"/>
        <v>0</v>
      </c>
      <c r="HQ23" s="517">
        <f>IF(Registrering!$B$21="Prosjekter som foregår i UiOs lokaler",IF($B23="Teknisk/adm. bistand/Feltassistent",J23*Tabeller!J$11,J23*Tabeller!J$10)/Tabeller!$H$5,IF($B23="Teknisk/adm. bistand/Feltassistent",J23*Tabeller!J$13,J23*Tabeller!J$12)/Tabeller!$H$5)</f>
        <v>0</v>
      </c>
      <c r="HR23" s="517">
        <f>IF(Registrering!$B$21="Prosjekter som foregår i UiOs lokaler",IF($B23="Teknisk/adm. bistand/Feltassistent",K23*Tabeller!K$11,K23*Tabeller!K$10)/Tabeller!$H$5,IF($B23="Teknisk/adm. bistand/Feltassistent",K23*Tabeller!K$13,K23*Tabeller!K$12)/Tabeller!$H$5)</f>
        <v>0</v>
      </c>
      <c r="HS23" s="517"/>
      <c r="HT23" s="517"/>
      <c r="HU23" s="517"/>
      <c r="HV23" s="517"/>
      <c r="HW23" s="517"/>
      <c r="HX23" s="517"/>
      <c r="HY23" s="517"/>
      <c r="HZ23" s="517"/>
      <c r="IA23" s="517"/>
      <c r="IB23" s="517"/>
      <c r="IC23" s="517"/>
    </row>
    <row r="24" spans="2:237" ht="15" x14ac:dyDescent="0.25">
      <c r="B24" s="231"/>
      <c r="C24" s="420">
        <f t="shared" si="187"/>
        <v>0</v>
      </c>
      <c r="D24" s="420">
        <f>IFERROR(IF(B24="Teknisk/adm. bistand/Feltassistent",F24*Tabeller!I$8,Budsjett!F24*Tabeller!H$8),0)</f>
        <v>0</v>
      </c>
      <c r="E24" s="420">
        <f t="shared" si="188"/>
        <v>0</v>
      </c>
      <c r="F24" s="619">
        <f>SUM(J24:V24)/Tabeller!$H$5</f>
        <v>0</v>
      </c>
      <c r="G24" s="562"/>
      <c r="H24" s="565"/>
      <c r="I24" s="562"/>
      <c r="J24" s="564"/>
      <c r="K24" s="564"/>
      <c r="L24" s="564"/>
      <c r="M24" s="564"/>
      <c r="N24" s="564"/>
      <c r="O24" s="566"/>
      <c r="P24" s="566"/>
      <c r="Q24" s="566"/>
      <c r="R24" s="566"/>
      <c r="S24" s="566"/>
      <c r="T24" s="566"/>
      <c r="U24" s="566"/>
      <c r="V24" s="566"/>
      <c r="AR24" s="6">
        <f t="shared" si="213"/>
        <v>0</v>
      </c>
      <c r="AS24" s="6">
        <f>AR24*Tabeller!$I$35</f>
        <v>0</v>
      </c>
      <c r="AT24" s="6">
        <f t="shared" si="214"/>
        <v>0</v>
      </c>
      <c r="AU24" s="87">
        <f>AT24*Tabeller!$H$26</f>
        <v>0</v>
      </c>
      <c r="AV24" s="6">
        <f>SUM(AT24:AU24,AW24)*Tabeller!$H$28</f>
        <v>0</v>
      </c>
      <c r="AW24" s="6">
        <f>AS24*Tabeller!$H$27</f>
        <v>0</v>
      </c>
      <c r="AX24" s="6">
        <f t="shared" si="215"/>
        <v>0</v>
      </c>
      <c r="AY24" s="6">
        <f>AX24+(IF(B24="Teknisk adm bistand",Registrering!$E$43,Registrering!$B$43))</f>
        <v>501000</v>
      </c>
      <c r="AZ24" s="6">
        <f>AX24/Tabeller!$H$5</f>
        <v>0</v>
      </c>
      <c r="BC24" s="6">
        <f>((J24*Budsjett!$AZ24)*(Tabeller!I$37))</f>
        <v>0</v>
      </c>
      <c r="BD24" s="6">
        <f>((K24*Budsjett!$AZ24)*(Tabeller!J$35))</f>
        <v>0</v>
      </c>
      <c r="BE24" s="6">
        <f>((L24*Budsjett!$AZ24)*(Tabeller!K$35))</f>
        <v>0</v>
      </c>
      <c r="BF24" s="6">
        <f>((M24*Budsjett!$AZ24)*(Tabeller!L$35))</f>
        <v>0</v>
      </c>
      <c r="BG24" s="6">
        <f>((N24*Budsjett!$AZ24)*(Tabeller!M$35))</f>
        <v>0</v>
      </c>
      <c r="BH24" s="6">
        <f>((O24*Budsjett!$AZ24)*(Tabeller!N$35))</f>
        <v>0</v>
      </c>
      <c r="BI24" s="6">
        <f>((P24*Budsjett!$AZ24)*(Tabeller!O$35))</f>
        <v>0</v>
      </c>
      <c r="BJ24" s="6">
        <f>((Q24*Budsjett!$AZ24)*(Tabeller!P$35))</f>
        <v>0</v>
      </c>
      <c r="BK24" s="6">
        <f>((R24*Budsjett!$AZ24)*(Tabeller!Q$35))</f>
        <v>0</v>
      </c>
      <c r="BL24" s="6">
        <f>((S24*Budsjett!$AZ24)*(Tabeller!R$35))</f>
        <v>0</v>
      </c>
      <c r="BM24" s="6">
        <f>((T24*Budsjett!$AZ24)*(Tabeller!S$35))</f>
        <v>0</v>
      </c>
      <c r="BN24" s="6">
        <f>((U24*Budsjett!$AZ24)*(Tabeller!T$35))</f>
        <v>0</v>
      </c>
      <c r="BO24" s="6">
        <f>((V24*Budsjett!$AZ24)*(Tabeller!U$35))</f>
        <v>0</v>
      </c>
      <c r="BQ24" s="6">
        <f>IFERROR(IF($B24="Teknisk/adm. bistand/Feltassistent",CE24*Tabeller!J$11,Budsjett!CE24*Tabeller!J$10),0)</f>
        <v>0</v>
      </c>
      <c r="BR24" s="6">
        <f>IFERROR(IF($B24="Teknisk/adm. bistand/Feltassistent",CF24*Tabeller!K$11,Budsjett!CF24*Tabeller!K$10),0)</f>
        <v>0</v>
      </c>
      <c r="BS24" s="6">
        <f>IFERROR(IF($B24="Teknisk/adm. bistand/Feltassistent",CG24*Tabeller!L$11,Budsjett!CG24*Tabeller!L$10),0)</f>
        <v>0</v>
      </c>
      <c r="BT24" s="6">
        <f>IFERROR(IF($B24="Teknisk/adm. bistand/Feltassistent",CH24*Tabeller!M$11,Budsjett!CH24*Tabeller!M$10),0)</f>
        <v>0</v>
      </c>
      <c r="BU24" s="6">
        <f>IFERROR(IF($B24="Teknisk/adm. bistand/Feltassistent",CI24*Tabeller!N$11,Budsjett!CI24*Tabeller!N$10),0)</f>
        <v>0</v>
      </c>
      <c r="BV24" s="6">
        <f>IFERROR(IF($B24="Teknisk/adm. bistand/Feltassistent",CJ24*Tabeller!O$11,Budsjett!CJ24*Tabeller!O$10),0)</f>
        <v>0</v>
      </c>
      <c r="BW24" s="6">
        <f>IFERROR(IF($B24="Teknisk/adm. bistand/Feltassistent",CK24*Tabeller!P$11,Budsjett!CK24*Tabeller!P$10),0)</f>
        <v>0</v>
      </c>
      <c r="BX24" s="6">
        <f>IFERROR(IF($B24="Teknisk/adm. bistand/Feltassistent",CL24*Tabeller!Q$11,Budsjett!CL24*Tabeller!Q$10),0)</f>
        <v>0</v>
      </c>
      <c r="BY24" s="6">
        <f>IFERROR(IF($B24="Teknisk/adm. bistand/Feltassistent",CM24*Tabeller!R$11,Budsjett!CM24*Tabeller!R$10),0)</f>
        <v>0</v>
      </c>
      <c r="BZ24" s="6">
        <f>IFERROR(IF($B24="Teknisk/adm. bistand/Feltassistent",CN24*Tabeller!S$11,Budsjett!CN24*Tabeller!S$10),0)</f>
        <v>0</v>
      </c>
      <c r="CA24" s="6">
        <f>IFERROR(IF($B24="Teknisk/adm. bistand/Feltassistent",CO24*Tabeller!T$11,Budsjett!CO24*Tabeller!T$10),0)</f>
        <v>0</v>
      </c>
      <c r="CB24" s="6">
        <f>IFERROR(IF($B24="Teknisk/adm. bistand/Feltassistent",CP24*Tabeller!U$11,Budsjett!CP24*Tabeller!U$10),0)</f>
        <v>0</v>
      </c>
      <c r="CC24" s="6">
        <f>IFERROR(IF($B24="Teknisk/adm. bistand/Feltassistent",CQ24*Tabeller!V$11,Budsjett!CQ24*Tabeller!V$10),0)</f>
        <v>0</v>
      </c>
      <c r="CE24" s="634">
        <f>J24/Tabeller!$H$5</f>
        <v>0</v>
      </c>
      <c r="CF24" s="634">
        <f>K24/Tabeller!$H$5</f>
        <v>0</v>
      </c>
      <c r="CG24" s="634">
        <f>L24/Tabeller!$H$5</f>
        <v>0</v>
      </c>
      <c r="CH24" s="634">
        <f>M24/Tabeller!$H$5</f>
        <v>0</v>
      </c>
      <c r="CI24" s="634">
        <f>N24/Tabeller!$H$5</f>
        <v>0</v>
      </c>
      <c r="CJ24" s="634">
        <f>O24/Tabeller!$H$5</f>
        <v>0</v>
      </c>
      <c r="CK24" s="634">
        <f>P24/Tabeller!$H$5</f>
        <v>0</v>
      </c>
      <c r="CL24" s="634">
        <f>Q24/Tabeller!$H$5</f>
        <v>0</v>
      </c>
      <c r="CM24" s="634">
        <f>R24/Tabeller!$H$5</f>
        <v>0</v>
      </c>
      <c r="CN24" s="634">
        <f>S24/Tabeller!$H$5</f>
        <v>0</v>
      </c>
      <c r="CO24" s="634">
        <f>T24/Tabeller!$H$5</f>
        <v>0</v>
      </c>
      <c r="CP24" s="634">
        <f>U24/Tabeller!$H$5</f>
        <v>0</v>
      </c>
      <c r="CQ24" s="634">
        <f>V24/Tabeller!$H$5</f>
        <v>0</v>
      </c>
      <c r="CS24" s="6">
        <f>IFERROR(IF($E$65=$J$64,BC24*#REF!,BC24*Budsjett!$E$65),0)</f>
        <v>0</v>
      </c>
      <c r="CT24" s="6">
        <f>IFERROR(IF($E$65=$J$64,BD24*#REF!,BD24*Budsjett!$E$65),0)</f>
        <v>0</v>
      </c>
      <c r="CU24" s="6">
        <f>IFERROR(IF($E$65=$J$64,BE24*#REF!,BE24*Budsjett!$E$65),0)</f>
        <v>0</v>
      </c>
      <c r="CV24" s="6">
        <f>IFERROR(IF($E$65=$J$64,BF24*#REF!,BF24*Budsjett!$E$65),0)</f>
        <v>0</v>
      </c>
      <c r="CW24" s="6">
        <f>IFERROR(IF($E$65=$J$64,BG24*#REF!,BG24*Budsjett!$E$65),0)</f>
        <v>0</v>
      </c>
      <c r="CX24" s="6">
        <f>IFERROR(IF($E$65=$J$64,BH24*#REF!,BH24*Budsjett!$E$65),0)</f>
        <v>0</v>
      </c>
      <c r="CY24" s="6">
        <f>IFERROR(IF($E$65=$J$64,BI24*#REF!,BI24*Budsjett!$E$65),0)</f>
        <v>0</v>
      </c>
      <c r="CZ24" s="6">
        <f>IFERROR(IF($E$65=$J$64,BJ24*#REF!,BJ24*Budsjett!$E$65),0)</f>
        <v>0</v>
      </c>
      <c r="DA24" s="6">
        <f>IFERROR(IF($E$65=$J$64,BK24*#REF!,BK24*Budsjett!$E$65),0)</f>
        <v>0</v>
      </c>
      <c r="DB24" s="6">
        <f>IFERROR(IF($E$65=$J$64,BL24*#REF!,BL24*Budsjett!$E$65),0)</f>
        <v>0</v>
      </c>
      <c r="DC24" s="6">
        <f>IFERROR(IF($E$65=$J$64,BM24*#REF!,BM24*Budsjett!$E$65),0)</f>
        <v>0</v>
      </c>
      <c r="DD24" s="6">
        <f>IFERROR(IF($E$65=$J$64,BN24*#REF!,BN24*Budsjett!$E$65),0)</f>
        <v>0</v>
      </c>
      <c r="DE24" s="6">
        <f>IFERROR(IF($E$65=$J$64,BO24*#REF!,BO24*Budsjett!$E$65),0)</f>
        <v>0</v>
      </c>
      <c r="DH24" s="6">
        <f t="shared" si="190"/>
        <v>0</v>
      </c>
      <c r="DI24" s="6">
        <f t="shared" si="190"/>
        <v>0</v>
      </c>
      <c r="DJ24" s="6">
        <f t="shared" si="190"/>
        <v>0</v>
      </c>
      <c r="DK24" s="6">
        <f t="shared" si="190"/>
        <v>0</v>
      </c>
      <c r="DL24" s="6">
        <f t="shared" si="190"/>
        <v>0</v>
      </c>
      <c r="DM24" s="6">
        <f t="shared" si="190"/>
        <v>0</v>
      </c>
      <c r="DN24" s="6">
        <f t="shared" si="190"/>
        <v>0</v>
      </c>
      <c r="DO24" s="6">
        <f t="shared" si="190"/>
        <v>0</v>
      </c>
      <c r="DP24" s="6">
        <f t="shared" si="190"/>
        <v>0</v>
      </c>
      <c r="DQ24" s="6">
        <f t="shared" si="216"/>
        <v>0</v>
      </c>
      <c r="DR24" s="6">
        <f t="shared" si="192"/>
        <v>0</v>
      </c>
      <c r="DS24" s="6">
        <f t="shared" si="193"/>
        <v>0</v>
      </c>
      <c r="DT24" s="6">
        <f t="shared" si="194"/>
        <v>0</v>
      </c>
      <c r="DV24" s="47">
        <f t="shared" si="195"/>
        <v>0</v>
      </c>
      <c r="DW24" s="6">
        <f>-(BC24*(1+Tabeller!$I$67))</f>
        <v>0</v>
      </c>
      <c r="DX24" s="6">
        <f>-(BD24*(1+Tabeller!$I$67))</f>
        <v>0</v>
      </c>
      <c r="DY24" s="6">
        <f>-(BE24*(1+Tabeller!$I$67))</f>
        <v>0</v>
      </c>
      <c r="DZ24" s="6">
        <f>-(BF24*(1+Tabeller!$I$67))</f>
        <v>0</v>
      </c>
      <c r="EA24" s="6">
        <f>-(BG24*(1+Tabeller!$I$67))</f>
        <v>0</v>
      </c>
      <c r="EB24" s="6">
        <f>-(BH24*(1+Tabeller!$I$67))</f>
        <v>0</v>
      </c>
      <c r="EC24" s="6">
        <f>-(BI24*(1+Tabeller!$I$67))</f>
        <v>0</v>
      </c>
      <c r="ED24" s="6">
        <f>-(BJ24*(1+Tabeller!$I$67))</f>
        <v>0</v>
      </c>
      <c r="EE24" s="6">
        <f>-(BK24*(1+Tabeller!$I$67))</f>
        <v>0</v>
      </c>
      <c r="EF24" s="6">
        <f>-(BL24*(1+Tabeller!$I$67))</f>
        <v>0</v>
      </c>
      <c r="EG24" s="6">
        <f>-(BM24*(1+Tabeller!$I$67))</f>
        <v>0</v>
      </c>
      <c r="EH24" s="6">
        <f>-(BN24*(1+Tabeller!$I$67))</f>
        <v>0</v>
      </c>
      <c r="EI24" s="6">
        <f>-(BO24*(1+Tabeller!$I$67))</f>
        <v>0</v>
      </c>
      <c r="EJ24" s="8">
        <f t="shared" si="217"/>
        <v>0</v>
      </c>
      <c r="EM24" s="47">
        <f t="shared" si="218"/>
        <v>0</v>
      </c>
      <c r="EN24" s="6">
        <f t="shared" si="219"/>
        <v>0</v>
      </c>
      <c r="EO24" s="6">
        <f t="shared" si="220"/>
        <v>0</v>
      </c>
      <c r="EP24" s="6">
        <f t="shared" si="221"/>
        <v>0</v>
      </c>
      <c r="EQ24" s="6">
        <f t="shared" si="222"/>
        <v>0</v>
      </c>
      <c r="ER24" s="6">
        <f t="shared" si="223"/>
        <v>0</v>
      </c>
      <c r="ES24" s="6">
        <f t="shared" si="224"/>
        <v>0</v>
      </c>
      <c r="ET24" s="6">
        <f t="shared" si="225"/>
        <v>0</v>
      </c>
      <c r="EU24" s="6">
        <f t="shared" si="226"/>
        <v>0</v>
      </c>
      <c r="EV24" s="6">
        <f t="shared" si="227"/>
        <v>0</v>
      </c>
      <c r="EW24" s="6">
        <f t="shared" si="228"/>
        <v>0</v>
      </c>
      <c r="EX24" s="6">
        <f t="shared" si="199"/>
        <v>0</v>
      </c>
      <c r="EY24" s="6">
        <f t="shared" si="200"/>
        <v>0</v>
      </c>
      <c r="EZ24" s="6">
        <f t="shared" si="201"/>
        <v>0</v>
      </c>
      <c r="FA24" s="8">
        <f t="shared" si="202"/>
        <v>0</v>
      </c>
      <c r="FC24" s="47">
        <f t="shared" si="229"/>
        <v>0</v>
      </c>
      <c r="FD24" s="6">
        <f t="shared" si="230"/>
        <v>0</v>
      </c>
      <c r="FE24" s="6">
        <f t="shared" si="231"/>
        <v>0</v>
      </c>
      <c r="FF24" s="6">
        <f t="shared" si="232"/>
        <v>0</v>
      </c>
      <c r="FG24" s="6">
        <f t="shared" si="233"/>
        <v>0</v>
      </c>
      <c r="FH24" s="6">
        <f t="shared" si="234"/>
        <v>0</v>
      </c>
      <c r="FI24" s="6">
        <f t="shared" si="235"/>
        <v>0</v>
      </c>
      <c r="FJ24" s="6">
        <f t="shared" si="236"/>
        <v>0</v>
      </c>
      <c r="FK24" s="6">
        <f t="shared" si="237"/>
        <v>0</v>
      </c>
      <c r="FL24" s="6">
        <f t="shared" si="238"/>
        <v>0</v>
      </c>
      <c r="FM24" s="6">
        <f t="shared" si="239"/>
        <v>0</v>
      </c>
      <c r="FN24" s="6">
        <f t="shared" si="240"/>
        <v>0</v>
      </c>
      <c r="FO24" s="6">
        <f t="shared" si="241"/>
        <v>0</v>
      </c>
      <c r="FP24" s="6">
        <f t="shared" si="242"/>
        <v>0</v>
      </c>
      <c r="FQ24" s="8">
        <f t="shared" si="243"/>
        <v>0</v>
      </c>
      <c r="FS24" s="47">
        <f t="shared" si="244"/>
        <v>0</v>
      </c>
      <c r="FT24" s="6">
        <f t="shared" si="245"/>
        <v>0</v>
      </c>
      <c r="FU24" s="6">
        <f t="shared" si="246"/>
        <v>0</v>
      </c>
      <c r="FV24" s="6">
        <f t="shared" si="247"/>
        <v>0</v>
      </c>
      <c r="FW24" s="6">
        <f t="shared" si="248"/>
        <v>0</v>
      </c>
      <c r="FX24" s="6">
        <f t="shared" si="249"/>
        <v>0</v>
      </c>
      <c r="FY24" s="6">
        <f t="shared" si="250"/>
        <v>0</v>
      </c>
      <c r="FZ24" s="6">
        <f t="shared" si="251"/>
        <v>0</v>
      </c>
      <c r="GA24" s="6">
        <f t="shared" si="252"/>
        <v>0</v>
      </c>
      <c r="GB24" s="6">
        <f t="shared" si="253"/>
        <v>0</v>
      </c>
      <c r="GC24" s="6">
        <f t="shared" si="254"/>
        <v>0</v>
      </c>
      <c r="GD24" s="6">
        <f t="shared" si="255"/>
        <v>0</v>
      </c>
      <c r="GE24" s="6">
        <f t="shared" si="256"/>
        <v>0</v>
      </c>
      <c r="GF24" s="6">
        <f t="shared" si="257"/>
        <v>0</v>
      </c>
      <c r="GG24" s="8">
        <f t="shared" si="258"/>
        <v>0</v>
      </c>
      <c r="GI24" s="47">
        <f t="shared" si="259"/>
        <v>0</v>
      </c>
      <c r="GJ24" s="6">
        <f t="shared" si="260"/>
        <v>0</v>
      </c>
      <c r="GK24" s="6">
        <f t="shared" si="261"/>
        <v>0</v>
      </c>
      <c r="GL24" s="6">
        <f t="shared" si="262"/>
        <v>0</v>
      </c>
      <c r="GM24" s="6">
        <f t="shared" si="263"/>
        <v>0</v>
      </c>
      <c r="GN24" s="6">
        <f t="shared" si="264"/>
        <v>0</v>
      </c>
      <c r="GO24" s="6">
        <f t="shared" si="265"/>
        <v>0</v>
      </c>
      <c r="GP24" s="6">
        <f t="shared" si="266"/>
        <v>0</v>
      </c>
      <c r="GQ24" s="6">
        <f t="shared" si="267"/>
        <v>0</v>
      </c>
      <c r="GR24" s="6">
        <f t="shared" si="268"/>
        <v>0</v>
      </c>
      <c r="GS24" s="6">
        <f t="shared" si="269"/>
        <v>0</v>
      </c>
      <c r="GT24" s="6">
        <f t="shared" si="270"/>
        <v>0</v>
      </c>
      <c r="GU24" s="6">
        <f t="shared" si="271"/>
        <v>0</v>
      </c>
      <c r="GV24" s="6">
        <f t="shared" si="272"/>
        <v>0</v>
      </c>
      <c r="GW24" s="8">
        <f t="shared" si="273"/>
        <v>0</v>
      </c>
      <c r="GZ24" s="47">
        <f t="shared" si="274"/>
        <v>0</v>
      </c>
      <c r="HA24" s="6"/>
      <c r="HB24" s="6"/>
      <c r="HC24" s="6"/>
      <c r="HD24" s="6"/>
      <c r="HE24" s="6"/>
      <c r="HF24" s="6"/>
      <c r="HG24" s="6"/>
      <c r="HH24" s="6"/>
      <c r="HI24" s="6"/>
      <c r="HJ24" s="6"/>
      <c r="HK24" s="6"/>
      <c r="HL24" s="6"/>
      <c r="HM24" s="6"/>
      <c r="HN24" s="8">
        <f t="shared" si="275"/>
        <v>0</v>
      </c>
      <c r="HQ24" s="517">
        <f>IF(Registrering!$B$21="Prosjekter som foregår i UiOs lokaler",IF($B24="Teknisk/adm. bistand/Feltassistent",J24*Tabeller!J$11,J24*Tabeller!J$10)/Tabeller!$H$5,IF($B24="Teknisk/adm. bistand/Feltassistent",J24*Tabeller!J$13,J24*Tabeller!J$12)/Tabeller!$H$5)</f>
        <v>0</v>
      </c>
      <c r="HR24" s="517">
        <f>IF(Registrering!$B$21="Prosjekter som foregår i UiOs lokaler",IF($B24="Teknisk/adm. bistand/Feltassistent",K24*Tabeller!K$11,K24*Tabeller!K$10)/Tabeller!$H$5,IF($B24="Teknisk/adm. bistand/Feltassistent",K24*Tabeller!K$13,K24*Tabeller!K$12)/Tabeller!$H$5)</f>
        <v>0</v>
      </c>
      <c r="HS24" s="517"/>
      <c r="HT24" s="517"/>
      <c r="HU24" s="517"/>
      <c r="HV24" s="517"/>
      <c r="HW24" s="517"/>
      <c r="HX24" s="517"/>
      <c r="HY24" s="517"/>
      <c r="HZ24" s="517"/>
      <c r="IA24" s="517"/>
      <c r="IB24" s="517"/>
      <c r="IC24" s="517"/>
    </row>
    <row r="25" spans="2:237" ht="15" x14ac:dyDescent="0.25">
      <c r="B25" s="231"/>
      <c r="C25" s="420">
        <f t="shared" si="187"/>
        <v>0</v>
      </c>
      <c r="D25" s="420">
        <f>IFERROR(IF(B25="Teknisk/adm. bistand/Feltassistent",F25*Tabeller!I$8,Budsjett!F25*Tabeller!H$8),0)</f>
        <v>0</v>
      </c>
      <c r="E25" s="420">
        <f t="shared" si="188"/>
        <v>0</v>
      </c>
      <c r="F25" s="619">
        <f>SUM(J25:V25)/Tabeller!$H$5</f>
        <v>0</v>
      </c>
      <c r="G25" s="562"/>
      <c r="H25" s="565"/>
      <c r="I25" s="562"/>
      <c r="J25" s="564"/>
      <c r="K25" s="564"/>
      <c r="L25" s="564"/>
      <c r="M25" s="564"/>
      <c r="N25" s="564"/>
      <c r="O25" s="566"/>
      <c r="P25" s="566"/>
      <c r="Q25" s="566"/>
      <c r="R25" s="566"/>
      <c r="S25" s="566"/>
      <c r="T25" s="566"/>
      <c r="U25" s="566"/>
      <c r="V25" s="566"/>
      <c r="AR25" s="6">
        <f t="shared" si="213"/>
        <v>0</v>
      </c>
      <c r="AS25" s="6">
        <f>AR25*Tabeller!$I$35</f>
        <v>0</v>
      </c>
      <c r="AT25" s="6">
        <f t="shared" si="214"/>
        <v>0</v>
      </c>
      <c r="AU25" s="87">
        <f>AT25*Tabeller!$H$26</f>
        <v>0</v>
      </c>
      <c r="AV25" s="6">
        <f>SUM(AT25:AU25,AW25)*Tabeller!$H$28</f>
        <v>0</v>
      </c>
      <c r="AW25" s="6">
        <f>AS25*Tabeller!$H$27</f>
        <v>0</v>
      </c>
      <c r="AX25" s="6">
        <f t="shared" si="215"/>
        <v>0</v>
      </c>
      <c r="AY25" s="6">
        <f>AX25+(IF(B25="Teknisk adm bistand",Registrering!$E$43,Registrering!$B$43))</f>
        <v>501000</v>
      </c>
      <c r="AZ25" s="6">
        <f>AX25/Tabeller!$H$5</f>
        <v>0</v>
      </c>
      <c r="BC25" s="6">
        <f>((J25*Budsjett!$AZ25)*(Tabeller!I$37))</f>
        <v>0</v>
      </c>
      <c r="BD25" s="6">
        <f>((K25*Budsjett!$AZ25)*(Tabeller!J$35))</f>
        <v>0</v>
      </c>
      <c r="BE25" s="6">
        <f>((L25*Budsjett!$AZ25)*(Tabeller!K$35))</f>
        <v>0</v>
      </c>
      <c r="BF25" s="6">
        <f>((M25*Budsjett!$AZ25)*(Tabeller!L$35))</f>
        <v>0</v>
      </c>
      <c r="BG25" s="6">
        <f>((N25*Budsjett!$AZ25)*(Tabeller!M$35))</f>
        <v>0</v>
      </c>
      <c r="BH25" s="6">
        <f>((O25*Budsjett!$AZ25)*(Tabeller!N$35))</f>
        <v>0</v>
      </c>
      <c r="BI25" s="6">
        <f>((P25*Budsjett!$AZ25)*(Tabeller!O$35))</f>
        <v>0</v>
      </c>
      <c r="BJ25" s="6">
        <f>((Q25*Budsjett!$AZ25)*(Tabeller!P$35))</f>
        <v>0</v>
      </c>
      <c r="BK25" s="6">
        <f>((R25*Budsjett!$AZ25)*(Tabeller!Q$35))</f>
        <v>0</v>
      </c>
      <c r="BL25" s="6">
        <f>((S25*Budsjett!$AZ25)*(Tabeller!R$35))</f>
        <v>0</v>
      </c>
      <c r="BM25" s="6">
        <f>((T25*Budsjett!$AZ25)*(Tabeller!S$35))</f>
        <v>0</v>
      </c>
      <c r="BN25" s="6">
        <f>((U25*Budsjett!$AZ25)*(Tabeller!T$35))</f>
        <v>0</v>
      </c>
      <c r="BO25" s="6">
        <f>((V25*Budsjett!$AZ25)*(Tabeller!U$35))</f>
        <v>0</v>
      </c>
      <c r="BQ25" s="6">
        <f>IFERROR(IF($B25="Teknisk/adm. bistand/Feltassistent",CE25*Tabeller!J$11,Budsjett!CE25*Tabeller!J$10),0)</f>
        <v>0</v>
      </c>
      <c r="BR25" s="6">
        <f>IFERROR(IF($B25="Teknisk/adm. bistand/Feltassistent",CF25*Tabeller!K$11,Budsjett!CF25*Tabeller!K$10),0)</f>
        <v>0</v>
      </c>
      <c r="BS25" s="6">
        <f>IFERROR(IF($B25="Teknisk/adm. bistand/Feltassistent",CG25*Tabeller!L$11,Budsjett!CG25*Tabeller!L$10),0)</f>
        <v>0</v>
      </c>
      <c r="BT25" s="6">
        <f>IFERROR(IF($B25="Teknisk/adm. bistand/Feltassistent",CH25*Tabeller!M$11,Budsjett!CH25*Tabeller!M$10),0)</f>
        <v>0</v>
      </c>
      <c r="BU25" s="6">
        <f>IFERROR(IF($B25="Teknisk/adm. bistand/Feltassistent",CI25*Tabeller!N$11,Budsjett!CI25*Tabeller!N$10),0)</f>
        <v>0</v>
      </c>
      <c r="BV25" s="6">
        <f>IFERROR(IF($B25="Teknisk/adm. bistand/Feltassistent",CJ25*Tabeller!O$11,Budsjett!CJ25*Tabeller!O$10),0)</f>
        <v>0</v>
      </c>
      <c r="BW25" s="6">
        <f>IFERROR(IF($B25="Teknisk/adm. bistand/Feltassistent",CK25*Tabeller!P$11,Budsjett!CK25*Tabeller!P$10),0)</f>
        <v>0</v>
      </c>
      <c r="BX25" s="6">
        <f>IFERROR(IF($B25="Teknisk/adm. bistand/Feltassistent",CL25*Tabeller!Q$11,Budsjett!CL25*Tabeller!Q$10),0)</f>
        <v>0</v>
      </c>
      <c r="BY25" s="6">
        <f>IFERROR(IF($B25="Teknisk/adm. bistand/Feltassistent",CM25*Tabeller!R$11,Budsjett!CM25*Tabeller!R$10),0)</f>
        <v>0</v>
      </c>
      <c r="BZ25" s="6">
        <f>IFERROR(IF($B25="Teknisk/adm. bistand/Feltassistent",CN25*Tabeller!S$11,Budsjett!CN25*Tabeller!S$10),0)</f>
        <v>0</v>
      </c>
      <c r="CA25" s="6">
        <f>IFERROR(IF($B25="Teknisk/adm. bistand/Feltassistent",CO25*Tabeller!T$11,Budsjett!CO25*Tabeller!T$10),0)</f>
        <v>0</v>
      </c>
      <c r="CB25" s="6">
        <f>IFERROR(IF($B25="Teknisk/adm. bistand/Feltassistent",CP25*Tabeller!U$11,Budsjett!CP25*Tabeller!U$10),0)</f>
        <v>0</v>
      </c>
      <c r="CC25" s="6">
        <f>IFERROR(IF($B25="Teknisk/adm. bistand/Feltassistent",CQ25*Tabeller!V$11,Budsjett!CQ25*Tabeller!V$10),0)</f>
        <v>0</v>
      </c>
      <c r="CE25" s="634">
        <f>J25/Tabeller!$H$5</f>
        <v>0</v>
      </c>
      <c r="CF25" s="634">
        <f>K25/Tabeller!$H$5</f>
        <v>0</v>
      </c>
      <c r="CG25" s="634">
        <f>L25/Tabeller!$H$5</f>
        <v>0</v>
      </c>
      <c r="CH25" s="634">
        <f>M25/Tabeller!$H$5</f>
        <v>0</v>
      </c>
      <c r="CI25" s="634">
        <f>N25/Tabeller!$H$5</f>
        <v>0</v>
      </c>
      <c r="CJ25" s="634">
        <f>O25/Tabeller!$H$5</f>
        <v>0</v>
      </c>
      <c r="CK25" s="634">
        <f>P25/Tabeller!$H$5</f>
        <v>0</v>
      </c>
      <c r="CL25" s="634">
        <f>Q25/Tabeller!$H$5</f>
        <v>0</v>
      </c>
      <c r="CM25" s="634">
        <f>R25/Tabeller!$H$5</f>
        <v>0</v>
      </c>
      <c r="CN25" s="634">
        <f>S25/Tabeller!$H$5</f>
        <v>0</v>
      </c>
      <c r="CO25" s="634">
        <f>T25/Tabeller!$H$5</f>
        <v>0</v>
      </c>
      <c r="CP25" s="634">
        <f>U25/Tabeller!$H$5</f>
        <v>0</v>
      </c>
      <c r="CQ25" s="634">
        <f>V25/Tabeller!$H$5</f>
        <v>0</v>
      </c>
      <c r="CS25" s="6">
        <f>IFERROR(IF($E$65=$J$64,BC25*#REF!,BC25*Budsjett!$E$65),0)</f>
        <v>0</v>
      </c>
      <c r="CT25" s="6">
        <f>IFERROR(IF($E$65=$J$64,BD25*#REF!,BD25*Budsjett!$E$65),0)</f>
        <v>0</v>
      </c>
      <c r="CU25" s="6">
        <f>IFERROR(IF($E$65=$J$64,BE25*#REF!,BE25*Budsjett!$E$65),0)</f>
        <v>0</v>
      </c>
      <c r="CV25" s="6">
        <f>IFERROR(IF($E$65=$J$64,BF25*#REF!,BF25*Budsjett!$E$65),0)</f>
        <v>0</v>
      </c>
      <c r="CW25" s="6">
        <f>IFERROR(IF($E$65=$J$64,BG25*#REF!,BG25*Budsjett!$E$65),0)</f>
        <v>0</v>
      </c>
      <c r="CX25" s="6">
        <f>IFERROR(IF($E$65=$J$64,BH25*#REF!,BH25*Budsjett!$E$65),0)</f>
        <v>0</v>
      </c>
      <c r="CY25" s="6">
        <f>IFERROR(IF($E$65=$J$64,BI25*#REF!,BI25*Budsjett!$E$65),0)</f>
        <v>0</v>
      </c>
      <c r="CZ25" s="6">
        <f>IFERROR(IF($E$65=$J$64,BJ25*#REF!,BJ25*Budsjett!$E$65),0)</f>
        <v>0</v>
      </c>
      <c r="DA25" s="6">
        <f>IFERROR(IF($E$65=$J$64,BK25*#REF!,BK25*Budsjett!$E$65),0)</f>
        <v>0</v>
      </c>
      <c r="DB25" s="6">
        <f>IFERROR(IF($E$65=$J$64,BL25*#REF!,BL25*Budsjett!$E$65),0)</f>
        <v>0</v>
      </c>
      <c r="DC25" s="6">
        <f>IFERROR(IF($E$65=$J$64,BM25*#REF!,BM25*Budsjett!$E$65),0)</f>
        <v>0</v>
      </c>
      <c r="DD25" s="6">
        <f>IFERROR(IF($E$65=$J$64,BN25*#REF!,BN25*Budsjett!$E$65),0)</f>
        <v>0</v>
      </c>
      <c r="DE25" s="6">
        <f>IFERROR(IF($E$65=$J$64,BO25*#REF!,BO25*Budsjett!$E$65),0)</f>
        <v>0</v>
      </c>
      <c r="DH25" s="6">
        <f t="shared" si="190"/>
        <v>0</v>
      </c>
      <c r="DI25" s="6">
        <f t="shared" si="190"/>
        <v>0</v>
      </c>
      <c r="DJ25" s="6">
        <f t="shared" si="190"/>
        <v>0</v>
      </c>
      <c r="DK25" s="6">
        <f t="shared" si="190"/>
        <v>0</v>
      </c>
      <c r="DL25" s="6">
        <f t="shared" si="190"/>
        <v>0</v>
      </c>
      <c r="DM25" s="6">
        <f t="shared" si="190"/>
        <v>0</v>
      </c>
      <c r="DN25" s="6">
        <f t="shared" si="190"/>
        <v>0</v>
      </c>
      <c r="DO25" s="6">
        <f t="shared" si="190"/>
        <v>0</v>
      </c>
      <c r="DP25" s="6">
        <f t="shared" si="190"/>
        <v>0</v>
      </c>
      <c r="DQ25" s="6">
        <f t="shared" si="216"/>
        <v>0</v>
      </c>
      <c r="DR25" s="6">
        <f t="shared" si="192"/>
        <v>0</v>
      </c>
      <c r="DS25" s="6">
        <f t="shared" si="193"/>
        <v>0</v>
      </c>
      <c r="DT25" s="6">
        <f t="shared" si="194"/>
        <v>0</v>
      </c>
      <c r="DV25" s="47">
        <f t="shared" si="195"/>
        <v>0</v>
      </c>
      <c r="DW25" s="6">
        <f>-(BC25*(1+Tabeller!$I$67))</f>
        <v>0</v>
      </c>
      <c r="DX25" s="6">
        <f>-(BD25*(1+Tabeller!$I$67))</f>
        <v>0</v>
      </c>
      <c r="DY25" s="6">
        <f>-(BE25*(1+Tabeller!$I$67))</f>
        <v>0</v>
      </c>
      <c r="DZ25" s="6">
        <f>-(BF25*(1+Tabeller!$I$67))</f>
        <v>0</v>
      </c>
      <c r="EA25" s="6">
        <f>-(BG25*(1+Tabeller!$I$67))</f>
        <v>0</v>
      </c>
      <c r="EB25" s="6">
        <f>-(BH25*(1+Tabeller!$I$67))</f>
        <v>0</v>
      </c>
      <c r="EC25" s="6">
        <f>-(BI25*(1+Tabeller!$I$67))</f>
        <v>0</v>
      </c>
      <c r="ED25" s="6">
        <f>-(BJ25*(1+Tabeller!$I$67))</f>
        <v>0</v>
      </c>
      <c r="EE25" s="6">
        <f>-(BK25*(1+Tabeller!$I$67))</f>
        <v>0</v>
      </c>
      <c r="EF25" s="6">
        <f>-(BL25*(1+Tabeller!$I$67))</f>
        <v>0</v>
      </c>
      <c r="EG25" s="6">
        <f>-(BM25*(1+Tabeller!$I$67))</f>
        <v>0</v>
      </c>
      <c r="EH25" s="6">
        <f>-(BN25*(1+Tabeller!$I$67))</f>
        <v>0</v>
      </c>
      <c r="EI25" s="6">
        <f>-(BO25*(1+Tabeller!$I$67))</f>
        <v>0</v>
      </c>
      <c r="EJ25" s="8">
        <f t="shared" si="217"/>
        <v>0</v>
      </c>
      <c r="EM25" s="47">
        <f t="shared" si="218"/>
        <v>0</v>
      </c>
      <c r="EN25" s="6">
        <f t="shared" si="219"/>
        <v>0</v>
      </c>
      <c r="EO25" s="6">
        <f t="shared" si="220"/>
        <v>0</v>
      </c>
      <c r="EP25" s="6">
        <f t="shared" si="221"/>
        <v>0</v>
      </c>
      <c r="EQ25" s="6">
        <f t="shared" si="222"/>
        <v>0</v>
      </c>
      <c r="ER25" s="6">
        <f t="shared" si="223"/>
        <v>0</v>
      </c>
      <c r="ES25" s="6">
        <f t="shared" si="224"/>
        <v>0</v>
      </c>
      <c r="ET25" s="6">
        <f t="shared" si="225"/>
        <v>0</v>
      </c>
      <c r="EU25" s="6">
        <f t="shared" si="226"/>
        <v>0</v>
      </c>
      <c r="EV25" s="6">
        <f t="shared" si="227"/>
        <v>0</v>
      </c>
      <c r="EW25" s="6">
        <f t="shared" si="228"/>
        <v>0</v>
      </c>
      <c r="EX25" s="6">
        <f t="shared" si="199"/>
        <v>0</v>
      </c>
      <c r="EY25" s="6">
        <f t="shared" si="200"/>
        <v>0</v>
      </c>
      <c r="EZ25" s="6">
        <f t="shared" si="201"/>
        <v>0</v>
      </c>
      <c r="FA25" s="8">
        <f t="shared" si="202"/>
        <v>0</v>
      </c>
      <c r="FC25" s="47">
        <f t="shared" si="229"/>
        <v>0</v>
      </c>
      <c r="FD25" s="6">
        <f t="shared" si="230"/>
        <v>0</v>
      </c>
      <c r="FE25" s="6">
        <f t="shared" si="231"/>
        <v>0</v>
      </c>
      <c r="FF25" s="6">
        <f t="shared" si="232"/>
        <v>0</v>
      </c>
      <c r="FG25" s="6">
        <f t="shared" si="233"/>
        <v>0</v>
      </c>
      <c r="FH25" s="6">
        <f t="shared" si="234"/>
        <v>0</v>
      </c>
      <c r="FI25" s="6">
        <f t="shared" si="235"/>
        <v>0</v>
      </c>
      <c r="FJ25" s="6">
        <f t="shared" si="236"/>
        <v>0</v>
      </c>
      <c r="FK25" s="6">
        <f t="shared" si="237"/>
        <v>0</v>
      </c>
      <c r="FL25" s="6">
        <f t="shared" si="238"/>
        <v>0</v>
      </c>
      <c r="FM25" s="6">
        <f t="shared" si="239"/>
        <v>0</v>
      </c>
      <c r="FN25" s="6">
        <f t="shared" si="240"/>
        <v>0</v>
      </c>
      <c r="FO25" s="6">
        <f t="shared" si="241"/>
        <v>0</v>
      </c>
      <c r="FP25" s="6">
        <f t="shared" si="242"/>
        <v>0</v>
      </c>
      <c r="FQ25" s="8">
        <f t="shared" si="243"/>
        <v>0</v>
      </c>
      <c r="FS25" s="47">
        <f t="shared" si="244"/>
        <v>0</v>
      </c>
      <c r="FT25" s="6">
        <f t="shared" si="245"/>
        <v>0</v>
      </c>
      <c r="FU25" s="6">
        <f t="shared" si="246"/>
        <v>0</v>
      </c>
      <c r="FV25" s="6">
        <f t="shared" si="247"/>
        <v>0</v>
      </c>
      <c r="FW25" s="6">
        <f t="shared" si="248"/>
        <v>0</v>
      </c>
      <c r="FX25" s="6">
        <f t="shared" si="249"/>
        <v>0</v>
      </c>
      <c r="FY25" s="6">
        <f t="shared" si="250"/>
        <v>0</v>
      </c>
      <c r="FZ25" s="6">
        <f t="shared" si="251"/>
        <v>0</v>
      </c>
      <c r="GA25" s="6">
        <f t="shared" si="252"/>
        <v>0</v>
      </c>
      <c r="GB25" s="6">
        <f t="shared" si="253"/>
        <v>0</v>
      </c>
      <c r="GC25" s="6">
        <f t="shared" si="254"/>
        <v>0</v>
      </c>
      <c r="GD25" s="6">
        <f t="shared" si="255"/>
        <v>0</v>
      </c>
      <c r="GE25" s="6">
        <f t="shared" si="256"/>
        <v>0</v>
      </c>
      <c r="GF25" s="6">
        <f t="shared" si="257"/>
        <v>0</v>
      </c>
      <c r="GG25" s="8">
        <f t="shared" si="258"/>
        <v>0</v>
      </c>
      <c r="GI25" s="47">
        <f t="shared" si="259"/>
        <v>0</v>
      </c>
      <c r="GJ25" s="6">
        <f t="shared" si="260"/>
        <v>0</v>
      </c>
      <c r="GK25" s="6">
        <f t="shared" si="261"/>
        <v>0</v>
      </c>
      <c r="GL25" s="6">
        <f t="shared" si="262"/>
        <v>0</v>
      </c>
      <c r="GM25" s="6">
        <f t="shared" si="263"/>
        <v>0</v>
      </c>
      <c r="GN25" s="6">
        <f t="shared" si="264"/>
        <v>0</v>
      </c>
      <c r="GO25" s="6">
        <f t="shared" si="265"/>
        <v>0</v>
      </c>
      <c r="GP25" s="6">
        <f t="shared" si="266"/>
        <v>0</v>
      </c>
      <c r="GQ25" s="6">
        <f t="shared" si="267"/>
        <v>0</v>
      </c>
      <c r="GR25" s="6">
        <f t="shared" si="268"/>
        <v>0</v>
      </c>
      <c r="GS25" s="6">
        <f t="shared" si="269"/>
        <v>0</v>
      </c>
      <c r="GT25" s="6">
        <f t="shared" si="270"/>
        <v>0</v>
      </c>
      <c r="GU25" s="6">
        <f t="shared" si="271"/>
        <v>0</v>
      </c>
      <c r="GV25" s="6">
        <f t="shared" si="272"/>
        <v>0</v>
      </c>
      <c r="GW25" s="8">
        <f t="shared" si="273"/>
        <v>0</v>
      </c>
      <c r="GZ25" s="47">
        <f t="shared" si="274"/>
        <v>0</v>
      </c>
      <c r="HA25" s="6"/>
      <c r="HB25" s="6"/>
      <c r="HC25" s="6"/>
      <c r="HD25" s="6"/>
      <c r="HE25" s="6"/>
      <c r="HF25" s="6"/>
      <c r="HG25" s="6"/>
      <c r="HH25" s="6"/>
      <c r="HI25" s="6"/>
      <c r="HJ25" s="6"/>
      <c r="HK25" s="6"/>
      <c r="HL25" s="6"/>
      <c r="HM25" s="6"/>
      <c r="HN25" s="8">
        <f t="shared" si="275"/>
        <v>0</v>
      </c>
      <c r="HQ25" s="517">
        <f>IF(Registrering!$B$21="Prosjekter som foregår i UiOs lokaler",IF($B25="Teknisk/adm. bistand/Feltassistent",J25*Tabeller!J$11,J25*Tabeller!J$10)/Tabeller!$H$5,IF($B25="Teknisk/adm. bistand/Feltassistent",J25*Tabeller!J$13,J25*Tabeller!J$12)/Tabeller!$H$5)</f>
        <v>0</v>
      </c>
      <c r="HR25" s="517">
        <f>IF(Registrering!$B$21="Prosjekter som foregår i UiOs lokaler",IF($B25="Teknisk/adm. bistand/Feltassistent",K25*Tabeller!K$11,K25*Tabeller!K$10)/Tabeller!$H$5,IF($B25="Teknisk/adm. bistand/Feltassistent",K25*Tabeller!K$13,K25*Tabeller!K$12)/Tabeller!$H$5)</f>
        <v>0</v>
      </c>
      <c r="HS25" s="517"/>
      <c r="HT25" s="517"/>
      <c r="HU25" s="517"/>
      <c r="HV25" s="517"/>
      <c r="HW25" s="517"/>
      <c r="HX25" s="517"/>
      <c r="HY25" s="517"/>
      <c r="HZ25" s="517"/>
      <c r="IA25" s="517"/>
      <c r="IB25" s="517"/>
      <c r="IC25" s="517"/>
    </row>
    <row r="26" spans="2:237" ht="15" x14ac:dyDescent="0.25">
      <c r="B26" s="231"/>
      <c r="C26" s="420">
        <f t="shared" si="187"/>
        <v>0</v>
      </c>
      <c r="D26" s="420">
        <f>IFERROR(IF(B26="Teknisk/adm. bistand/Feltassistent",F26*Tabeller!I$8,Budsjett!F26*Tabeller!H$8),0)</f>
        <v>0</v>
      </c>
      <c r="E26" s="420">
        <f t="shared" si="188"/>
        <v>0</v>
      </c>
      <c r="F26" s="619">
        <f>SUM(J26:V26)/Tabeller!$H$5</f>
        <v>0</v>
      </c>
      <c r="G26" s="562"/>
      <c r="H26" s="565"/>
      <c r="I26" s="562"/>
      <c r="J26" s="564"/>
      <c r="K26" s="564"/>
      <c r="L26" s="564"/>
      <c r="M26" s="564"/>
      <c r="N26" s="564"/>
      <c r="O26" s="566"/>
      <c r="P26" s="566"/>
      <c r="Q26" s="566"/>
      <c r="R26" s="566"/>
      <c r="S26" s="566"/>
      <c r="T26" s="566"/>
      <c r="U26" s="566"/>
      <c r="V26" s="566"/>
      <c r="AR26" s="6">
        <f t="shared" si="213"/>
        <v>0</v>
      </c>
      <c r="AS26" s="6">
        <f>AR26*Tabeller!$I$35</f>
        <v>0</v>
      </c>
      <c r="AT26" s="6">
        <f t="shared" si="214"/>
        <v>0</v>
      </c>
      <c r="AU26" s="87">
        <f>AT26*Tabeller!$H$26</f>
        <v>0</v>
      </c>
      <c r="AV26" s="6">
        <f>SUM(AT26:AU26,AW26)*Tabeller!$H$28</f>
        <v>0</v>
      </c>
      <c r="AW26" s="6">
        <f>AS26*Tabeller!$H$27</f>
        <v>0</v>
      </c>
      <c r="AX26" s="6">
        <f t="shared" si="215"/>
        <v>0</v>
      </c>
      <c r="AY26" s="6">
        <f>AX26+(IF(B26="Teknisk adm bistand",Registrering!$E$43,Registrering!$B$43))</f>
        <v>501000</v>
      </c>
      <c r="AZ26" s="6">
        <f>AX26/Tabeller!$H$5</f>
        <v>0</v>
      </c>
      <c r="BC26" s="6">
        <f>((J26*Budsjett!$AZ26)*(Tabeller!I$37))</f>
        <v>0</v>
      </c>
      <c r="BD26" s="6">
        <f>((K26*Budsjett!$AZ26)*(Tabeller!J$35))</f>
        <v>0</v>
      </c>
      <c r="BE26" s="6">
        <f>((L26*Budsjett!$AZ26)*(Tabeller!K$35))</f>
        <v>0</v>
      </c>
      <c r="BF26" s="6">
        <f>((M26*Budsjett!$AZ26)*(Tabeller!L$35))</f>
        <v>0</v>
      </c>
      <c r="BG26" s="6">
        <f>((N26*Budsjett!$AZ26)*(Tabeller!M$35))</f>
        <v>0</v>
      </c>
      <c r="BH26" s="6">
        <f>((O26*Budsjett!$AZ26)*(Tabeller!N$35))</f>
        <v>0</v>
      </c>
      <c r="BI26" s="6">
        <f>((P26*Budsjett!$AZ26)*(Tabeller!O$35))</f>
        <v>0</v>
      </c>
      <c r="BJ26" s="6">
        <f>((Q26*Budsjett!$AZ26)*(Tabeller!P$35))</f>
        <v>0</v>
      </c>
      <c r="BK26" s="6">
        <f>((R26*Budsjett!$AZ26)*(Tabeller!Q$35))</f>
        <v>0</v>
      </c>
      <c r="BL26" s="6">
        <f>((S26*Budsjett!$AZ26)*(Tabeller!R$35))</f>
        <v>0</v>
      </c>
      <c r="BM26" s="6">
        <f>((T26*Budsjett!$AZ26)*(Tabeller!S$35))</f>
        <v>0</v>
      </c>
      <c r="BN26" s="6">
        <f>((U26*Budsjett!$AZ26)*(Tabeller!T$35))</f>
        <v>0</v>
      </c>
      <c r="BO26" s="6">
        <f>((V26*Budsjett!$AZ26)*(Tabeller!U$35))</f>
        <v>0</v>
      </c>
      <c r="BQ26" s="6">
        <f>IFERROR(IF($B26="Teknisk/adm. bistand/Feltassistent",CE26*Tabeller!J$11,Budsjett!CE26*Tabeller!J$10),0)</f>
        <v>0</v>
      </c>
      <c r="BR26" s="6">
        <f>IFERROR(IF($B26="Teknisk/adm. bistand/Feltassistent",CF26*Tabeller!K$11,Budsjett!CF26*Tabeller!K$10),0)</f>
        <v>0</v>
      </c>
      <c r="BS26" s="6">
        <f>IFERROR(IF($B26="Teknisk/adm. bistand/Feltassistent",CG26*Tabeller!L$11,Budsjett!CG26*Tabeller!L$10),0)</f>
        <v>0</v>
      </c>
      <c r="BT26" s="6">
        <f>IFERROR(IF($B26="Teknisk/adm. bistand/Feltassistent",CH26*Tabeller!M$11,Budsjett!CH26*Tabeller!M$10),0)</f>
        <v>0</v>
      </c>
      <c r="BU26" s="6">
        <f>IFERROR(IF($B26="Teknisk/adm. bistand/Feltassistent",CI26*Tabeller!N$11,Budsjett!CI26*Tabeller!N$10),0)</f>
        <v>0</v>
      </c>
      <c r="BV26" s="6">
        <f>IFERROR(IF($B26="Teknisk/adm. bistand/Feltassistent",CJ26*Tabeller!O$11,Budsjett!CJ26*Tabeller!O$10),0)</f>
        <v>0</v>
      </c>
      <c r="BW26" s="6">
        <f>IFERROR(IF($B26="Teknisk/adm. bistand/Feltassistent",CK26*Tabeller!P$11,Budsjett!CK26*Tabeller!P$10),0)</f>
        <v>0</v>
      </c>
      <c r="BX26" s="6">
        <f>IFERROR(IF($B26="Teknisk/adm. bistand/Feltassistent",CL26*Tabeller!Q$11,Budsjett!CL26*Tabeller!Q$10),0)</f>
        <v>0</v>
      </c>
      <c r="BY26" s="6">
        <f>IFERROR(IF($B26="Teknisk/adm. bistand/Feltassistent",CM26*Tabeller!R$11,Budsjett!CM26*Tabeller!R$10),0)</f>
        <v>0</v>
      </c>
      <c r="BZ26" s="6">
        <f>IFERROR(IF($B26="Teknisk/adm. bistand/Feltassistent",CN26*Tabeller!S$11,Budsjett!CN26*Tabeller!S$10),0)</f>
        <v>0</v>
      </c>
      <c r="CA26" s="6">
        <f>IFERROR(IF($B26="Teknisk/adm. bistand/Feltassistent",CO26*Tabeller!T$11,Budsjett!CO26*Tabeller!T$10),0)</f>
        <v>0</v>
      </c>
      <c r="CB26" s="6">
        <f>IFERROR(IF($B26="Teknisk/adm. bistand/Feltassistent",CP26*Tabeller!U$11,Budsjett!CP26*Tabeller!U$10),0)</f>
        <v>0</v>
      </c>
      <c r="CC26" s="6">
        <f>IFERROR(IF($B26="Teknisk/adm. bistand/Feltassistent",CQ26*Tabeller!V$11,Budsjett!CQ26*Tabeller!V$10),0)</f>
        <v>0</v>
      </c>
      <c r="CE26" s="634">
        <f>J26/Tabeller!$H$5</f>
        <v>0</v>
      </c>
      <c r="CF26" s="634">
        <f>K26/Tabeller!$H$5</f>
        <v>0</v>
      </c>
      <c r="CG26" s="634">
        <f>L26/Tabeller!$H$5</f>
        <v>0</v>
      </c>
      <c r="CH26" s="634">
        <f>M26/Tabeller!$H$5</f>
        <v>0</v>
      </c>
      <c r="CI26" s="634">
        <f>N26/Tabeller!$H$5</f>
        <v>0</v>
      </c>
      <c r="CJ26" s="634">
        <f>O26/Tabeller!$H$5</f>
        <v>0</v>
      </c>
      <c r="CK26" s="634">
        <f>P26/Tabeller!$H$5</f>
        <v>0</v>
      </c>
      <c r="CL26" s="634">
        <f>Q26/Tabeller!$H$5</f>
        <v>0</v>
      </c>
      <c r="CM26" s="634">
        <f>R26/Tabeller!$H$5</f>
        <v>0</v>
      </c>
      <c r="CN26" s="634">
        <f>S26/Tabeller!$H$5</f>
        <v>0</v>
      </c>
      <c r="CO26" s="634">
        <f>T26/Tabeller!$H$5</f>
        <v>0</v>
      </c>
      <c r="CP26" s="634">
        <f>U26/Tabeller!$H$5</f>
        <v>0</v>
      </c>
      <c r="CQ26" s="634">
        <f>V26/Tabeller!$H$5</f>
        <v>0</v>
      </c>
      <c r="CS26" s="6">
        <f>IFERROR(IF($E$65=$J$64,BC26*#REF!,BC26*Budsjett!$E$65),0)</f>
        <v>0</v>
      </c>
      <c r="CT26" s="6">
        <f>IFERROR(IF($E$65=$J$64,BD26*#REF!,BD26*Budsjett!$E$65),0)</f>
        <v>0</v>
      </c>
      <c r="CU26" s="6">
        <f>IFERROR(IF($E$65=$J$64,BE26*#REF!,BE26*Budsjett!$E$65),0)</f>
        <v>0</v>
      </c>
      <c r="CV26" s="6">
        <f>IFERROR(IF($E$65=$J$64,BF26*#REF!,BF26*Budsjett!$E$65),0)</f>
        <v>0</v>
      </c>
      <c r="CW26" s="6">
        <f>IFERROR(IF($E$65=$J$64,BG26*#REF!,BG26*Budsjett!$E$65),0)</f>
        <v>0</v>
      </c>
      <c r="CX26" s="6">
        <f>IFERROR(IF($E$65=$J$64,BH26*#REF!,BH26*Budsjett!$E$65),0)</f>
        <v>0</v>
      </c>
      <c r="CY26" s="6">
        <f>IFERROR(IF($E$65=$J$64,BI26*#REF!,BI26*Budsjett!$E$65),0)</f>
        <v>0</v>
      </c>
      <c r="CZ26" s="6">
        <f>IFERROR(IF($E$65=$J$64,BJ26*#REF!,BJ26*Budsjett!$E$65),0)</f>
        <v>0</v>
      </c>
      <c r="DA26" s="6">
        <f>IFERROR(IF($E$65=$J$64,BK26*#REF!,BK26*Budsjett!$E$65),0)</f>
        <v>0</v>
      </c>
      <c r="DB26" s="6">
        <f>IFERROR(IF($E$65=$J$64,BL26*#REF!,BL26*Budsjett!$E$65),0)</f>
        <v>0</v>
      </c>
      <c r="DC26" s="6">
        <f>IFERROR(IF($E$65=$J$64,BM26*#REF!,BM26*Budsjett!$E$65),0)</f>
        <v>0</v>
      </c>
      <c r="DD26" s="6">
        <f>IFERROR(IF($E$65=$J$64,BN26*#REF!,BN26*Budsjett!$E$65),0)</f>
        <v>0</v>
      </c>
      <c r="DE26" s="6">
        <f>IFERROR(IF($E$65=$J$64,BO26*#REF!,BO26*Budsjett!$E$65),0)</f>
        <v>0</v>
      </c>
      <c r="DH26" s="6">
        <f t="shared" si="190"/>
        <v>0</v>
      </c>
      <c r="DI26" s="6">
        <f t="shared" si="190"/>
        <v>0</v>
      </c>
      <c r="DJ26" s="6">
        <f t="shared" si="190"/>
        <v>0</v>
      </c>
      <c r="DK26" s="6">
        <f t="shared" si="190"/>
        <v>0</v>
      </c>
      <c r="DL26" s="6">
        <f t="shared" si="190"/>
        <v>0</v>
      </c>
      <c r="DM26" s="6">
        <f t="shared" si="190"/>
        <v>0</v>
      </c>
      <c r="DN26" s="6">
        <f t="shared" si="190"/>
        <v>0</v>
      </c>
      <c r="DO26" s="6">
        <f t="shared" si="190"/>
        <v>0</v>
      </c>
      <c r="DP26" s="6">
        <f t="shared" si="190"/>
        <v>0</v>
      </c>
      <c r="DQ26" s="6">
        <f t="shared" si="216"/>
        <v>0</v>
      </c>
      <c r="DR26" s="6">
        <f t="shared" si="192"/>
        <v>0</v>
      </c>
      <c r="DS26" s="6">
        <f t="shared" si="193"/>
        <v>0</v>
      </c>
      <c r="DT26" s="6">
        <f t="shared" si="194"/>
        <v>0</v>
      </c>
      <c r="DV26" s="47">
        <f t="shared" si="195"/>
        <v>0</v>
      </c>
      <c r="DW26" s="6">
        <f>-(BC26*(1+Tabeller!$I$67))</f>
        <v>0</v>
      </c>
      <c r="DX26" s="6">
        <f>-(BD26*(1+Tabeller!$I$67))</f>
        <v>0</v>
      </c>
      <c r="DY26" s="6">
        <f>-(BE26*(1+Tabeller!$I$67))</f>
        <v>0</v>
      </c>
      <c r="DZ26" s="6">
        <f>-(BF26*(1+Tabeller!$I$67))</f>
        <v>0</v>
      </c>
      <c r="EA26" s="6">
        <f>-(BG26*(1+Tabeller!$I$67))</f>
        <v>0</v>
      </c>
      <c r="EB26" s="6">
        <f>-(BH26*(1+Tabeller!$I$67))</f>
        <v>0</v>
      </c>
      <c r="EC26" s="6">
        <f>-(BI26*(1+Tabeller!$I$67))</f>
        <v>0</v>
      </c>
      <c r="ED26" s="6">
        <f>-(BJ26*(1+Tabeller!$I$67))</f>
        <v>0</v>
      </c>
      <c r="EE26" s="6">
        <f>-(BK26*(1+Tabeller!$I$67))</f>
        <v>0</v>
      </c>
      <c r="EF26" s="6">
        <f>-(BL26*(1+Tabeller!$I$67))</f>
        <v>0</v>
      </c>
      <c r="EG26" s="6">
        <f>-(BM26*(1+Tabeller!$I$67))</f>
        <v>0</v>
      </c>
      <c r="EH26" s="6">
        <f>-(BN26*(1+Tabeller!$I$67))</f>
        <v>0</v>
      </c>
      <c r="EI26" s="6">
        <f>-(BO26*(1+Tabeller!$I$67))</f>
        <v>0</v>
      </c>
      <c r="EJ26" s="8">
        <f t="shared" si="217"/>
        <v>0</v>
      </c>
      <c r="EM26" s="47">
        <f t="shared" si="218"/>
        <v>0</v>
      </c>
      <c r="EN26" s="6">
        <f t="shared" si="219"/>
        <v>0</v>
      </c>
      <c r="EO26" s="6">
        <f t="shared" si="220"/>
        <v>0</v>
      </c>
      <c r="EP26" s="6">
        <f t="shared" si="221"/>
        <v>0</v>
      </c>
      <c r="EQ26" s="6">
        <f t="shared" si="222"/>
        <v>0</v>
      </c>
      <c r="ER26" s="6">
        <f t="shared" si="223"/>
        <v>0</v>
      </c>
      <c r="ES26" s="6">
        <f t="shared" si="224"/>
        <v>0</v>
      </c>
      <c r="ET26" s="6">
        <f t="shared" si="225"/>
        <v>0</v>
      </c>
      <c r="EU26" s="6">
        <f t="shared" si="226"/>
        <v>0</v>
      </c>
      <c r="EV26" s="6">
        <f t="shared" si="227"/>
        <v>0</v>
      </c>
      <c r="EW26" s="6">
        <f t="shared" si="228"/>
        <v>0</v>
      </c>
      <c r="EX26" s="6">
        <f t="shared" si="199"/>
        <v>0</v>
      </c>
      <c r="EY26" s="6">
        <f t="shared" si="200"/>
        <v>0</v>
      </c>
      <c r="EZ26" s="6">
        <f t="shared" si="201"/>
        <v>0</v>
      </c>
      <c r="FA26" s="8">
        <f t="shared" si="202"/>
        <v>0</v>
      </c>
      <c r="FC26" s="47">
        <f t="shared" si="229"/>
        <v>0</v>
      </c>
      <c r="FD26" s="6">
        <f t="shared" si="230"/>
        <v>0</v>
      </c>
      <c r="FE26" s="6">
        <f t="shared" si="231"/>
        <v>0</v>
      </c>
      <c r="FF26" s="6">
        <f t="shared" si="232"/>
        <v>0</v>
      </c>
      <c r="FG26" s="6">
        <f t="shared" si="233"/>
        <v>0</v>
      </c>
      <c r="FH26" s="6">
        <f t="shared" si="234"/>
        <v>0</v>
      </c>
      <c r="FI26" s="6">
        <f t="shared" si="235"/>
        <v>0</v>
      </c>
      <c r="FJ26" s="6">
        <f t="shared" si="236"/>
        <v>0</v>
      </c>
      <c r="FK26" s="6">
        <f t="shared" si="237"/>
        <v>0</v>
      </c>
      <c r="FL26" s="6">
        <f t="shared" si="238"/>
        <v>0</v>
      </c>
      <c r="FM26" s="6">
        <f t="shared" si="239"/>
        <v>0</v>
      </c>
      <c r="FN26" s="6">
        <f t="shared" si="240"/>
        <v>0</v>
      </c>
      <c r="FO26" s="6">
        <f t="shared" si="241"/>
        <v>0</v>
      </c>
      <c r="FP26" s="6">
        <f t="shared" si="242"/>
        <v>0</v>
      </c>
      <c r="FQ26" s="8">
        <f t="shared" si="243"/>
        <v>0</v>
      </c>
      <c r="FS26" s="47">
        <f t="shared" si="244"/>
        <v>0</v>
      </c>
      <c r="FT26" s="6">
        <f t="shared" si="245"/>
        <v>0</v>
      </c>
      <c r="FU26" s="6">
        <f t="shared" si="246"/>
        <v>0</v>
      </c>
      <c r="FV26" s="6">
        <f t="shared" si="247"/>
        <v>0</v>
      </c>
      <c r="FW26" s="6">
        <f t="shared" si="248"/>
        <v>0</v>
      </c>
      <c r="FX26" s="6">
        <f t="shared" si="249"/>
        <v>0</v>
      </c>
      <c r="FY26" s="6">
        <f t="shared" si="250"/>
        <v>0</v>
      </c>
      <c r="FZ26" s="6">
        <f t="shared" si="251"/>
        <v>0</v>
      </c>
      <c r="GA26" s="6">
        <f t="shared" si="252"/>
        <v>0</v>
      </c>
      <c r="GB26" s="6">
        <f t="shared" si="253"/>
        <v>0</v>
      </c>
      <c r="GC26" s="6">
        <f t="shared" si="254"/>
        <v>0</v>
      </c>
      <c r="GD26" s="6">
        <f t="shared" si="255"/>
        <v>0</v>
      </c>
      <c r="GE26" s="6">
        <f t="shared" si="256"/>
        <v>0</v>
      </c>
      <c r="GF26" s="6">
        <f t="shared" si="257"/>
        <v>0</v>
      </c>
      <c r="GG26" s="8">
        <f t="shared" si="258"/>
        <v>0</v>
      </c>
      <c r="GI26" s="47">
        <f t="shared" si="259"/>
        <v>0</v>
      </c>
      <c r="GJ26" s="6">
        <f t="shared" si="260"/>
        <v>0</v>
      </c>
      <c r="GK26" s="6">
        <f t="shared" si="261"/>
        <v>0</v>
      </c>
      <c r="GL26" s="6">
        <f t="shared" si="262"/>
        <v>0</v>
      </c>
      <c r="GM26" s="6">
        <f t="shared" si="263"/>
        <v>0</v>
      </c>
      <c r="GN26" s="6">
        <f t="shared" si="264"/>
        <v>0</v>
      </c>
      <c r="GO26" s="6">
        <f t="shared" si="265"/>
        <v>0</v>
      </c>
      <c r="GP26" s="6">
        <f t="shared" si="266"/>
        <v>0</v>
      </c>
      <c r="GQ26" s="6">
        <f t="shared" si="267"/>
        <v>0</v>
      </c>
      <c r="GR26" s="6">
        <f t="shared" si="268"/>
        <v>0</v>
      </c>
      <c r="GS26" s="6">
        <f t="shared" si="269"/>
        <v>0</v>
      </c>
      <c r="GT26" s="6">
        <f t="shared" si="270"/>
        <v>0</v>
      </c>
      <c r="GU26" s="6">
        <f t="shared" si="271"/>
        <v>0</v>
      </c>
      <c r="GV26" s="6">
        <f t="shared" si="272"/>
        <v>0</v>
      </c>
      <c r="GW26" s="8">
        <f t="shared" si="273"/>
        <v>0</v>
      </c>
      <c r="GZ26" s="47">
        <f t="shared" si="274"/>
        <v>0</v>
      </c>
      <c r="HA26" s="6"/>
      <c r="HB26" s="6"/>
      <c r="HC26" s="6"/>
      <c r="HD26" s="6"/>
      <c r="HE26" s="6"/>
      <c r="HF26" s="6"/>
      <c r="HG26" s="6"/>
      <c r="HH26" s="6"/>
      <c r="HI26" s="6"/>
      <c r="HJ26" s="6"/>
      <c r="HK26" s="6"/>
      <c r="HL26" s="6"/>
      <c r="HM26" s="6"/>
      <c r="HN26" s="8">
        <f t="shared" si="275"/>
        <v>0</v>
      </c>
      <c r="HQ26" s="517">
        <f>IF(Registrering!$B$21="Prosjekter som foregår i UiOs lokaler",IF($B26="Teknisk/adm. bistand/Feltassistent",J26*Tabeller!J$11,J26*Tabeller!J$10)/Tabeller!$H$5,IF($B26="Teknisk/adm. bistand/Feltassistent",J26*Tabeller!J$13,J26*Tabeller!J$12)/Tabeller!$H$5)</f>
        <v>0</v>
      </c>
      <c r="HR26" s="517">
        <f>IF(Registrering!$B$21="Prosjekter som foregår i UiOs lokaler",IF($B26="Teknisk/adm. bistand/Feltassistent",K26*Tabeller!K$11,K26*Tabeller!K$10)/Tabeller!$H$5,IF($B26="Teknisk/adm. bistand/Feltassistent",K26*Tabeller!K$13,K26*Tabeller!K$12)/Tabeller!$H$5)</f>
        <v>0</v>
      </c>
      <c r="HS26" s="517"/>
      <c r="HT26" s="517"/>
      <c r="HU26" s="517"/>
      <c r="HV26" s="517"/>
      <c r="HW26" s="517"/>
      <c r="HX26" s="517"/>
      <c r="HY26" s="517"/>
      <c r="HZ26" s="517"/>
      <c r="IA26" s="517"/>
      <c r="IB26" s="517"/>
      <c r="IC26" s="517"/>
    </row>
    <row r="27" spans="2:237" ht="15" x14ac:dyDescent="0.25">
      <c r="B27" s="231"/>
      <c r="C27" s="420">
        <f t="shared" si="187"/>
        <v>0</v>
      </c>
      <c r="D27" s="420">
        <f>IFERROR(IF(B27="Teknisk/adm. bistand/Feltassistent",F27*Tabeller!I$8,Budsjett!F27*Tabeller!H$8),0)</f>
        <v>0</v>
      </c>
      <c r="E27" s="420">
        <f t="shared" si="188"/>
        <v>0</v>
      </c>
      <c r="F27" s="619">
        <f>SUM(J27:V27)/Tabeller!$H$5</f>
        <v>0</v>
      </c>
      <c r="G27" s="562"/>
      <c r="H27" s="565"/>
      <c r="I27" s="562"/>
      <c r="J27" s="564"/>
      <c r="K27" s="564"/>
      <c r="L27" s="564"/>
      <c r="M27" s="564"/>
      <c r="N27" s="564"/>
      <c r="O27" s="566"/>
      <c r="P27" s="566"/>
      <c r="Q27" s="566"/>
      <c r="R27" s="566"/>
      <c r="S27" s="566"/>
      <c r="T27" s="566"/>
      <c r="U27" s="566"/>
      <c r="V27" s="566"/>
      <c r="AR27" s="6">
        <f t="shared" si="213"/>
        <v>0</v>
      </c>
      <c r="AS27" s="6">
        <f>AR27*Tabeller!$I$35</f>
        <v>0</v>
      </c>
      <c r="AT27" s="6">
        <f t="shared" si="214"/>
        <v>0</v>
      </c>
      <c r="AU27" s="87">
        <f>AT27*Tabeller!$H$26</f>
        <v>0</v>
      </c>
      <c r="AV27" s="6">
        <f>SUM(AT27:AU27,AW27)*Tabeller!$H$28</f>
        <v>0</v>
      </c>
      <c r="AW27" s="6">
        <f>AS27*Tabeller!$H$27</f>
        <v>0</v>
      </c>
      <c r="AX27" s="6">
        <f t="shared" si="215"/>
        <v>0</v>
      </c>
      <c r="AY27" s="6">
        <f>AX27+(IF(B27="Teknisk adm bistand",Registrering!$E$43,Registrering!$B$43))</f>
        <v>501000</v>
      </c>
      <c r="AZ27" s="6">
        <f>AX27/Tabeller!$H$5</f>
        <v>0</v>
      </c>
      <c r="BC27" s="6">
        <f>((J27*Budsjett!$AZ27)*(Tabeller!I$37))</f>
        <v>0</v>
      </c>
      <c r="BD27" s="6">
        <f>((K27*Budsjett!$AZ27)*(Tabeller!J$35))</f>
        <v>0</v>
      </c>
      <c r="BE27" s="6">
        <f>((L27*Budsjett!$AZ27)*(Tabeller!K$35))</f>
        <v>0</v>
      </c>
      <c r="BF27" s="6">
        <f>((M27*Budsjett!$AZ27)*(Tabeller!L$35))</f>
        <v>0</v>
      </c>
      <c r="BG27" s="6">
        <f>((N27*Budsjett!$AZ27)*(Tabeller!M$35))</f>
        <v>0</v>
      </c>
      <c r="BH27" s="6">
        <f>((O27*Budsjett!$AZ27)*(Tabeller!N$35))</f>
        <v>0</v>
      </c>
      <c r="BI27" s="6">
        <f>((P27*Budsjett!$AZ27)*(Tabeller!O$35))</f>
        <v>0</v>
      </c>
      <c r="BJ27" s="6">
        <f>((Q27*Budsjett!$AZ27)*(Tabeller!P$35))</f>
        <v>0</v>
      </c>
      <c r="BK27" s="6">
        <f>((R27*Budsjett!$AZ27)*(Tabeller!Q$35))</f>
        <v>0</v>
      </c>
      <c r="BL27" s="6">
        <f>((S27*Budsjett!$AZ27)*(Tabeller!R$35))</f>
        <v>0</v>
      </c>
      <c r="BM27" s="6">
        <f>((T27*Budsjett!$AZ27)*(Tabeller!S$35))</f>
        <v>0</v>
      </c>
      <c r="BN27" s="6">
        <f>((U27*Budsjett!$AZ27)*(Tabeller!T$35))</f>
        <v>0</v>
      </c>
      <c r="BO27" s="6">
        <f>((V27*Budsjett!$AZ27)*(Tabeller!U$35))</f>
        <v>0</v>
      </c>
      <c r="BQ27" s="6">
        <f>IFERROR(IF($B27="Teknisk/adm. bistand/Feltassistent",CE27*Tabeller!J$11,Budsjett!CE27*Tabeller!J$10),0)</f>
        <v>0</v>
      </c>
      <c r="BR27" s="6">
        <f>IFERROR(IF($B27="Teknisk/adm. bistand/Feltassistent",CF27*Tabeller!K$11,Budsjett!CF27*Tabeller!K$10),0)</f>
        <v>0</v>
      </c>
      <c r="BS27" s="6">
        <f>IFERROR(IF($B27="Teknisk/adm. bistand/Feltassistent",CG27*Tabeller!L$11,Budsjett!CG27*Tabeller!L$10),0)</f>
        <v>0</v>
      </c>
      <c r="BT27" s="6">
        <f>IFERROR(IF($B27="Teknisk/adm. bistand/Feltassistent",CH27*Tabeller!M$11,Budsjett!CH27*Tabeller!M$10),0)</f>
        <v>0</v>
      </c>
      <c r="BU27" s="6">
        <f>IFERROR(IF($B27="Teknisk/adm. bistand/Feltassistent",CI27*Tabeller!N$11,Budsjett!CI27*Tabeller!N$10),0)</f>
        <v>0</v>
      </c>
      <c r="BV27" s="6">
        <f>IFERROR(IF($B27="Teknisk/adm. bistand/Feltassistent",CJ27*Tabeller!O$11,Budsjett!CJ27*Tabeller!O$10),0)</f>
        <v>0</v>
      </c>
      <c r="BW27" s="6">
        <f>IFERROR(IF($B27="Teknisk/adm. bistand/Feltassistent",CK27*Tabeller!P$11,Budsjett!CK27*Tabeller!P$10),0)</f>
        <v>0</v>
      </c>
      <c r="BX27" s="6">
        <f>IFERROR(IF($B27="Teknisk/adm. bistand/Feltassistent",CL27*Tabeller!Q$11,Budsjett!CL27*Tabeller!Q$10),0)</f>
        <v>0</v>
      </c>
      <c r="BY27" s="6">
        <f>IFERROR(IF($B27="Teknisk/adm. bistand/Feltassistent",CM27*Tabeller!R$11,Budsjett!CM27*Tabeller!R$10),0)</f>
        <v>0</v>
      </c>
      <c r="BZ27" s="6">
        <f>IFERROR(IF($B27="Teknisk/adm. bistand/Feltassistent",CN27*Tabeller!S$11,Budsjett!CN27*Tabeller!S$10),0)</f>
        <v>0</v>
      </c>
      <c r="CA27" s="6">
        <f>IFERROR(IF($B27="Teknisk/adm. bistand/Feltassistent",CO27*Tabeller!T$11,Budsjett!CO27*Tabeller!T$10),0)</f>
        <v>0</v>
      </c>
      <c r="CB27" s="6">
        <f>IFERROR(IF($B27="Teknisk/adm. bistand/Feltassistent",CP27*Tabeller!U$11,Budsjett!CP27*Tabeller!U$10),0)</f>
        <v>0</v>
      </c>
      <c r="CC27" s="6">
        <f>IFERROR(IF($B27="Teknisk/adm. bistand/Feltassistent",CQ27*Tabeller!V$11,Budsjett!CQ27*Tabeller!V$10),0)</f>
        <v>0</v>
      </c>
      <c r="CE27" s="634">
        <f>J27/Tabeller!$H$5</f>
        <v>0</v>
      </c>
      <c r="CF27" s="634">
        <f>K27/Tabeller!$H$5</f>
        <v>0</v>
      </c>
      <c r="CG27" s="634">
        <f>L27/Tabeller!$H$5</f>
        <v>0</v>
      </c>
      <c r="CH27" s="634">
        <f>M27/Tabeller!$H$5</f>
        <v>0</v>
      </c>
      <c r="CI27" s="634">
        <f>N27/Tabeller!$H$5</f>
        <v>0</v>
      </c>
      <c r="CJ27" s="634">
        <f>O27/Tabeller!$H$5</f>
        <v>0</v>
      </c>
      <c r="CK27" s="634">
        <f>P27/Tabeller!$H$5</f>
        <v>0</v>
      </c>
      <c r="CL27" s="634">
        <f>Q27/Tabeller!$H$5</f>
        <v>0</v>
      </c>
      <c r="CM27" s="634">
        <f>R27/Tabeller!$H$5</f>
        <v>0</v>
      </c>
      <c r="CN27" s="634">
        <f>S27/Tabeller!$H$5</f>
        <v>0</v>
      </c>
      <c r="CO27" s="634">
        <f>T27/Tabeller!$H$5</f>
        <v>0</v>
      </c>
      <c r="CP27" s="634">
        <f>U27/Tabeller!$H$5</f>
        <v>0</v>
      </c>
      <c r="CQ27" s="634">
        <f>V27/Tabeller!$H$5</f>
        <v>0</v>
      </c>
      <c r="CS27" s="6">
        <f>IFERROR(IF($E$65=$J$64,BC27*#REF!,BC27*Budsjett!$E$65),0)</f>
        <v>0</v>
      </c>
      <c r="CT27" s="6">
        <f>IFERROR(IF($E$65=$J$64,BD27*#REF!,BD27*Budsjett!$E$65),0)</f>
        <v>0</v>
      </c>
      <c r="CU27" s="6">
        <f>IFERROR(IF($E$65=$J$64,BE27*#REF!,BE27*Budsjett!$E$65),0)</f>
        <v>0</v>
      </c>
      <c r="CV27" s="6">
        <f>IFERROR(IF($E$65=$J$64,BF27*#REF!,BF27*Budsjett!$E$65),0)</f>
        <v>0</v>
      </c>
      <c r="CW27" s="6">
        <f>IFERROR(IF($E$65=$J$64,BG27*#REF!,BG27*Budsjett!$E$65),0)</f>
        <v>0</v>
      </c>
      <c r="CX27" s="6">
        <f>IFERROR(IF($E$65=$J$64,BH27*#REF!,BH27*Budsjett!$E$65),0)</f>
        <v>0</v>
      </c>
      <c r="CY27" s="6">
        <f>IFERROR(IF($E$65=$J$64,BI27*#REF!,BI27*Budsjett!$E$65),0)</f>
        <v>0</v>
      </c>
      <c r="CZ27" s="6">
        <f>IFERROR(IF($E$65=$J$64,BJ27*#REF!,BJ27*Budsjett!$E$65),0)</f>
        <v>0</v>
      </c>
      <c r="DA27" s="6">
        <f>IFERROR(IF($E$65=$J$64,BK27*#REF!,BK27*Budsjett!$E$65),0)</f>
        <v>0</v>
      </c>
      <c r="DB27" s="6">
        <f>IFERROR(IF($E$65=$J$64,BL27*#REF!,BL27*Budsjett!$E$65),0)</f>
        <v>0</v>
      </c>
      <c r="DC27" s="6">
        <f>IFERROR(IF($E$65=$J$64,BM27*#REF!,BM27*Budsjett!$E$65),0)</f>
        <v>0</v>
      </c>
      <c r="DD27" s="6">
        <f>IFERROR(IF($E$65=$J$64,BN27*#REF!,BN27*Budsjett!$E$65),0)</f>
        <v>0</v>
      </c>
      <c r="DE27" s="6">
        <f>IFERROR(IF($E$65=$J$64,BO27*#REF!,BO27*Budsjett!$E$65),0)</f>
        <v>0</v>
      </c>
      <c r="DH27" s="6">
        <f t="shared" si="190"/>
        <v>0</v>
      </c>
      <c r="DI27" s="6">
        <f t="shared" si="190"/>
        <v>0</v>
      </c>
      <c r="DJ27" s="6">
        <f t="shared" si="190"/>
        <v>0</v>
      </c>
      <c r="DK27" s="6">
        <f t="shared" si="190"/>
        <v>0</v>
      </c>
      <c r="DL27" s="6">
        <f t="shared" si="190"/>
        <v>0</v>
      </c>
      <c r="DM27" s="6">
        <f t="shared" si="190"/>
        <v>0</v>
      </c>
      <c r="DN27" s="6">
        <f t="shared" si="190"/>
        <v>0</v>
      </c>
      <c r="DO27" s="6">
        <f t="shared" si="190"/>
        <v>0</v>
      </c>
      <c r="DP27" s="6">
        <f t="shared" si="190"/>
        <v>0</v>
      </c>
      <c r="DQ27" s="6">
        <f t="shared" si="216"/>
        <v>0</v>
      </c>
      <c r="DR27" s="6">
        <f t="shared" si="192"/>
        <v>0</v>
      </c>
      <c r="DS27" s="6">
        <f t="shared" si="193"/>
        <v>0</v>
      </c>
      <c r="DT27" s="6">
        <f t="shared" si="194"/>
        <v>0</v>
      </c>
      <c r="DV27" s="47">
        <f t="shared" si="195"/>
        <v>0</v>
      </c>
      <c r="DW27" s="6">
        <f>-(BC27*(1+Tabeller!$I$67))</f>
        <v>0</v>
      </c>
      <c r="DX27" s="6">
        <f>-(BD27*(1+Tabeller!$I$67))</f>
        <v>0</v>
      </c>
      <c r="DY27" s="6">
        <f>-(BE27*(1+Tabeller!$I$67))</f>
        <v>0</v>
      </c>
      <c r="DZ27" s="6">
        <f>-(BF27*(1+Tabeller!$I$67))</f>
        <v>0</v>
      </c>
      <c r="EA27" s="6">
        <f>-(BG27*(1+Tabeller!$I$67))</f>
        <v>0</v>
      </c>
      <c r="EB27" s="6">
        <f>-(BH27*(1+Tabeller!$I$67))</f>
        <v>0</v>
      </c>
      <c r="EC27" s="6">
        <f>-(BI27*(1+Tabeller!$I$67))</f>
        <v>0</v>
      </c>
      <c r="ED27" s="6">
        <f>-(BJ27*(1+Tabeller!$I$67))</f>
        <v>0</v>
      </c>
      <c r="EE27" s="6">
        <f>-(BK27*(1+Tabeller!$I$67))</f>
        <v>0</v>
      </c>
      <c r="EF27" s="6">
        <f>-(BL27*(1+Tabeller!$I$67))</f>
        <v>0</v>
      </c>
      <c r="EG27" s="6">
        <f>-(BM27*(1+Tabeller!$I$67))</f>
        <v>0</v>
      </c>
      <c r="EH27" s="6">
        <f>-(BN27*(1+Tabeller!$I$67))</f>
        <v>0</v>
      </c>
      <c r="EI27" s="6">
        <f>-(BO27*(1+Tabeller!$I$67))</f>
        <v>0</v>
      </c>
      <c r="EJ27" s="8">
        <f t="shared" si="217"/>
        <v>0</v>
      </c>
      <c r="EM27" s="47">
        <f t="shared" si="218"/>
        <v>0</v>
      </c>
      <c r="EN27" s="6">
        <f t="shared" si="219"/>
        <v>0</v>
      </c>
      <c r="EO27" s="6">
        <f t="shared" si="220"/>
        <v>0</v>
      </c>
      <c r="EP27" s="6">
        <f t="shared" si="221"/>
        <v>0</v>
      </c>
      <c r="EQ27" s="6">
        <f t="shared" si="222"/>
        <v>0</v>
      </c>
      <c r="ER27" s="6">
        <f t="shared" si="223"/>
        <v>0</v>
      </c>
      <c r="ES27" s="6">
        <f t="shared" si="224"/>
        <v>0</v>
      </c>
      <c r="ET27" s="6">
        <f t="shared" si="225"/>
        <v>0</v>
      </c>
      <c r="EU27" s="6">
        <f t="shared" si="226"/>
        <v>0</v>
      </c>
      <c r="EV27" s="6">
        <f t="shared" si="227"/>
        <v>0</v>
      </c>
      <c r="EW27" s="6">
        <f t="shared" si="228"/>
        <v>0</v>
      </c>
      <c r="EX27" s="6">
        <f t="shared" si="199"/>
        <v>0</v>
      </c>
      <c r="EY27" s="6">
        <f t="shared" si="200"/>
        <v>0</v>
      </c>
      <c r="EZ27" s="6">
        <f t="shared" si="201"/>
        <v>0</v>
      </c>
      <c r="FA27" s="8">
        <f t="shared" si="202"/>
        <v>0</v>
      </c>
      <c r="FC27" s="47">
        <f t="shared" si="229"/>
        <v>0</v>
      </c>
      <c r="FD27" s="6">
        <f t="shared" si="230"/>
        <v>0</v>
      </c>
      <c r="FE27" s="6">
        <f t="shared" si="231"/>
        <v>0</v>
      </c>
      <c r="FF27" s="6">
        <f t="shared" si="232"/>
        <v>0</v>
      </c>
      <c r="FG27" s="6">
        <f t="shared" si="233"/>
        <v>0</v>
      </c>
      <c r="FH27" s="6">
        <f t="shared" si="234"/>
        <v>0</v>
      </c>
      <c r="FI27" s="6">
        <f t="shared" si="235"/>
        <v>0</v>
      </c>
      <c r="FJ27" s="6">
        <f t="shared" si="236"/>
        <v>0</v>
      </c>
      <c r="FK27" s="6">
        <f t="shared" si="237"/>
        <v>0</v>
      </c>
      <c r="FL27" s="6">
        <f t="shared" si="238"/>
        <v>0</v>
      </c>
      <c r="FM27" s="6">
        <f t="shared" si="239"/>
        <v>0</v>
      </c>
      <c r="FN27" s="6">
        <f t="shared" si="240"/>
        <v>0</v>
      </c>
      <c r="FO27" s="6">
        <f t="shared" si="241"/>
        <v>0</v>
      </c>
      <c r="FP27" s="6">
        <f t="shared" si="242"/>
        <v>0</v>
      </c>
      <c r="FQ27" s="8">
        <f t="shared" si="243"/>
        <v>0</v>
      </c>
      <c r="FS27" s="47">
        <f t="shared" si="244"/>
        <v>0</v>
      </c>
      <c r="FT27" s="6">
        <f t="shared" si="245"/>
        <v>0</v>
      </c>
      <c r="FU27" s="6">
        <f t="shared" si="246"/>
        <v>0</v>
      </c>
      <c r="FV27" s="6">
        <f t="shared" si="247"/>
        <v>0</v>
      </c>
      <c r="FW27" s="6">
        <f t="shared" si="248"/>
        <v>0</v>
      </c>
      <c r="FX27" s="6">
        <f t="shared" si="249"/>
        <v>0</v>
      </c>
      <c r="FY27" s="6">
        <f t="shared" si="250"/>
        <v>0</v>
      </c>
      <c r="FZ27" s="6">
        <f t="shared" si="251"/>
        <v>0</v>
      </c>
      <c r="GA27" s="6">
        <f t="shared" si="252"/>
        <v>0</v>
      </c>
      <c r="GB27" s="6">
        <f t="shared" si="253"/>
        <v>0</v>
      </c>
      <c r="GC27" s="6">
        <f t="shared" si="254"/>
        <v>0</v>
      </c>
      <c r="GD27" s="6">
        <f t="shared" si="255"/>
        <v>0</v>
      </c>
      <c r="GE27" s="6">
        <f t="shared" si="256"/>
        <v>0</v>
      </c>
      <c r="GF27" s="6">
        <f t="shared" si="257"/>
        <v>0</v>
      </c>
      <c r="GG27" s="8">
        <f t="shared" si="258"/>
        <v>0</v>
      </c>
      <c r="GI27" s="47">
        <f t="shared" si="259"/>
        <v>0</v>
      </c>
      <c r="GJ27" s="6">
        <f t="shared" si="260"/>
        <v>0</v>
      </c>
      <c r="GK27" s="6">
        <f t="shared" si="261"/>
        <v>0</v>
      </c>
      <c r="GL27" s="6">
        <f t="shared" si="262"/>
        <v>0</v>
      </c>
      <c r="GM27" s="6">
        <f t="shared" si="263"/>
        <v>0</v>
      </c>
      <c r="GN27" s="6">
        <f t="shared" si="264"/>
        <v>0</v>
      </c>
      <c r="GO27" s="6">
        <f t="shared" si="265"/>
        <v>0</v>
      </c>
      <c r="GP27" s="6">
        <f t="shared" si="266"/>
        <v>0</v>
      </c>
      <c r="GQ27" s="6">
        <f t="shared" si="267"/>
        <v>0</v>
      </c>
      <c r="GR27" s="6">
        <f t="shared" si="268"/>
        <v>0</v>
      </c>
      <c r="GS27" s="6">
        <f t="shared" si="269"/>
        <v>0</v>
      </c>
      <c r="GT27" s="6">
        <f t="shared" si="270"/>
        <v>0</v>
      </c>
      <c r="GU27" s="6">
        <f t="shared" si="271"/>
        <v>0</v>
      </c>
      <c r="GV27" s="6">
        <f t="shared" si="272"/>
        <v>0</v>
      </c>
      <c r="GW27" s="8">
        <f t="shared" si="273"/>
        <v>0</v>
      </c>
      <c r="GZ27" s="47">
        <f t="shared" si="274"/>
        <v>0</v>
      </c>
      <c r="HA27" s="6"/>
      <c r="HB27" s="6"/>
      <c r="HC27" s="6"/>
      <c r="HD27" s="6"/>
      <c r="HE27" s="6"/>
      <c r="HF27" s="6"/>
      <c r="HG27" s="6"/>
      <c r="HH27" s="6"/>
      <c r="HI27" s="6"/>
      <c r="HJ27" s="6"/>
      <c r="HK27" s="6"/>
      <c r="HL27" s="6"/>
      <c r="HM27" s="6"/>
      <c r="HN27" s="8">
        <f t="shared" si="275"/>
        <v>0</v>
      </c>
      <c r="HQ27" s="517">
        <f>IF(Registrering!$B$21="Prosjekter som foregår i UiOs lokaler",IF($B27="Teknisk/adm. bistand/Feltassistent",J27*Tabeller!J$11,J27*Tabeller!J$10)/Tabeller!$H$5,IF($B27="Teknisk/adm. bistand/Feltassistent",J27*Tabeller!J$13,J27*Tabeller!J$12)/Tabeller!$H$5)</f>
        <v>0</v>
      </c>
      <c r="HR27" s="517">
        <f>IF(Registrering!$B$21="Prosjekter som foregår i UiOs lokaler",IF($B27="Teknisk/adm. bistand/Feltassistent",K27*Tabeller!K$11,K27*Tabeller!K$10)/Tabeller!$H$5,IF($B27="Teknisk/adm. bistand/Feltassistent",K27*Tabeller!K$13,K27*Tabeller!K$12)/Tabeller!$H$5)</f>
        <v>0</v>
      </c>
      <c r="HS27" s="517"/>
      <c r="HT27" s="517"/>
      <c r="HU27" s="517"/>
      <c r="HV27" s="517"/>
      <c r="HW27" s="517"/>
      <c r="HX27" s="517"/>
      <c r="HY27" s="517"/>
      <c r="HZ27" s="517"/>
      <c r="IA27" s="517"/>
      <c r="IB27" s="517"/>
      <c r="IC27" s="517"/>
    </row>
    <row r="28" spans="2:237" ht="15" x14ac:dyDescent="0.25">
      <c r="B28" s="231"/>
      <c r="C28" s="420">
        <f t="shared" si="187"/>
        <v>0</v>
      </c>
      <c r="D28" s="420">
        <f>IFERROR(IF(B28="Teknisk/adm. bistand/Feltassistent",F28*Tabeller!I$8,Budsjett!F28*Tabeller!H$8),0)</f>
        <v>0</v>
      </c>
      <c r="E28" s="420">
        <f t="shared" ref="E28" si="276">SUM(C28:D28)</f>
        <v>0</v>
      </c>
      <c r="F28" s="619">
        <f>SUM(J28:V28)/Tabeller!$H$5</f>
        <v>0</v>
      </c>
      <c r="G28" s="562"/>
      <c r="H28" s="565"/>
      <c r="I28" s="562"/>
      <c r="J28" s="564"/>
      <c r="K28" s="564"/>
      <c r="L28" s="564"/>
      <c r="M28" s="564"/>
      <c r="N28" s="564"/>
      <c r="O28" s="566"/>
      <c r="P28" s="566"/>
      <c r="Q28" s="566"/>
      <c r="R28" s="566"/>
      <c r="S28" s="566"/>
      <c r="T28" s="566"/>
      <c r="U28" s="566"/>
      <c r="V28" s="566"/>
      <c r="AR28" s="6">
        <f t="shared" si="210"/>
        <v>0</v>
      </c>
      <c r="AS28" s="6">
        <f>AR28*Tabeller!$I$35</f>
        <v>0</v>
      </c>
      <c r="AT28" s="6">
        <f t="shared" si="211"/>
        <v>0</v>
      </c>
      <c r="AU28" s="87">
        <f>AT28*Tabeller!$H$26</f>
        <v>0</v>
      </c>
      <c r="AV28" s="6">
        <f>SUM(AT28:AU28,AW28)*Tabeller!$H$28</f>
        <v>0</v>
      </c>
      <c r="AW28" s="6">
        <f>AS28*Tabeller!$H$27</f>
        <v>0</v>
      </c>
      <c r="AX28" s="6">
        <f t="shared" si="212"/>
        <v>0</v>
      </c>
      <c r="AY28" s="6">
        <f>AX28+(IF(B28="Teknisk adm bistand",Registrering!$E$43,Registrering!$B$43))</f>
        <v>501000</v>
      </c>
      <c r="AZ28" s="6">
        <f>AX28/Tabeller!$H$5</f>
        <v>0</v>
      </c>
      <c r="BC28" s="6">
        <f>((J28*Budsjett!$AZ28)*(Tabeller!I$37))</f>
        <v>0</v>
      </c>
      <c r="BD28" s="6">
        <f>((K28*Budsjett!$AZ28)*(Tabeller!J$35))</f>
        <v>0</v>
      </c>
      <c r="BE28" s="6">
        <f>((L28*Budsjett!$AZ28)*(Tabeller!K$35))</f>
        <v>0</v>
      </c>
      <c r="BF28" s="6">
        <f>((M28*Budsjett!$AZ28)*(Tabeller!L$35))</f>
        <v>0</v>
      </c>
      <c r="BG28" s="6">
        <f>((N28*Budsjett!$AZ28)*(Tabeller!M$35))</f>
        <v>0</v>
      </c>
      <c r="BH28" s="6">
        <f>((O28*Budsjett!$AZ28)*(Tabeller!N$35))</f>
        <v>0</v>
      </c>
      <c r="BI28" s="6">
        <f>((P28*Budsjett!$AZ28)*(Tabeller!O$35))</f>
        <v>0</v>
      </c>
      <c r="BJ28" s="6">
        <f>((Q28*Budsjett!$AZ28)*(Tabeller!P$35))</f>
        <v>0</v>
      </c>
      <c r="BK28" s="6">
        <f>((R28*Budsjett!$AZ28)*(Tabeller!Q$35))</f>
        <v>0</v>
      </c>
      <c r="BL28" s="6">
        <f>((S28*Budsjett!$AZ28)*(Tabeller!R$35))</f>
        <v>0</v>
      </c>
      <c r="BM28" s="6">
        <f>((T28*Budsjett!$AZ28)*(Tabeller!S$35))</f>
        <v>0</v>
      </c>
      <c r="BN28" s="6">
        <f>((U28*Budsjett!$AZ28)*(Tabeller!T$35))</f>
        <v>0</v>
      </c>
      <c r="BO28" s="6">
        <f>((V28*Budsjett!$AZ28)*(Tabeller!U$35))</f>
        <v>0</v>
      </c>
      <c r="BQ28" s="6">
        <f>IFERROR(IF($B28="Teknisk/adm. bistand/Feltassistent",CE28*Tabeller!J$11,Budsjett!CE28*Tabeller!J$10),0)</f>
        <v>0</v>
      </c>
      <c r="BR28" s="6">
        <f>IFERROR(IF($B28="Teknisk/adm. bistand/Feltassistent",CF28*Tabeller!K$11,Budsjett!CF28*Tabeller!K$10),0)</f>
        <v>0</v>
      </c>
      <c r="BS28" s="6">
        <f>IFERROR(IF($B28="Teknisk/adm. bistand/Feltassistent",CG28*Tabeller!L$11,Budsjett!CG28*Tabeller!L$10),0)</f>
        <v>0</v>
      </c>
      <c r="BT28" s="6">
        <f>IFERROR(IF($B28="Teknisk/adm. bistand/Feltassistent",CH28*Tabeller!M$11,Budsjett!CH28*Tabeller!M$10),0)</f>
        <v>0</v>
      </c>
      <c r="BU28" s="6">
        <f>IFERROR(IF($B28="Teknisk/adm. bistand/Feltassistent",CI28*Tabeller!N$11,Budsjett!CI28*Tabeller!N$10),0)</f>
        <v>0</v>
      </c>
      <c r="BV28" s="6">
        <f>IFERROR(IF($B28="Teknisk/adm. bistand/Feltassistent",CJ28*Tabeller!O$11,Budsjett!CJ28*Tabeller!O$10),0)</f>
        <v>0</v>
      </c>
      <c r="BW28" s="6">
        <f>IFERROR(IF($B28="Teknisk/adm. bistand/Feltassistent",CK28*Tabeller!P$11,Budsjett!CK28*Tabeller!P$10),0)</f>
        <v>0</v>
      </c>
      <c r="BX28" s="6">
        <f>IFERROR(IF($B28="Teknisk/adm. bistand/Feltassistent",CL28*Tabeller!Q$11,Budsjett!CL28*Tabeller!Q$10),0)</f>
        <v>0</v>
      </c>
      <c r="BY28" s="6">
        <f>IFERROR(IF($B28="Teknisk/adm. bistand/Feltassistent",CM28*Tabeller!R$11,Budsjett!CM28*Tabeller!R$10),0)</f>
        <v>0</v>
      </c>
      <c r="BZ28" s="6">
        <f>IFERROR(IF($B28="Teknisk/adm. bistand/Feltassistent",CN28*Tabeller!S$11,Budsjett!CN28*Tabeller!S$10),0)</f>
        <v>0</v>
      </c>
      <c r="CA28" s="6">
        <f>IFERROR(IF($B28="Teknisk/adm. bistand/Feltassistent",CO28*Tabeller!T$11,Budsjett!CO28*Tabeller!T$10),0)</f>
        <v>0</v>
      </c>
      <c r="CB28" s="6">
        <f>IFERROR(IF($B28="Teknisk/adm. bistand/Feltassistent",CP28*Tabeller!U$11,Budsjett!CP28*Tabeller!U$10),0)</f>
        <v>0</v>
      </c>
      <c r="CC28" s="6">
        <f>IFERROR(IF($B28="Teknisk/adm. bistand/Feltassistent",CQ28*Tabeller!V$11,Budsjett!CQ28*Tabeller!V$10),0)</f>
        <v>0</v>
      </c>
      <c r="CE28" s="634">
        <f>J28/Tabeller!$H$5</f>
        <v>0</v>
      </c>
      <c r="CF28" s="634">
        <f>K28/Tabeller!$H$5</f>
        <v>0</v>
      </c>
      <c r="CG28" s="634">
        <f>L28/Tabeller!$H$5</f>
        <v>0</v>
      </c>
      <c r="CH28" s="634">
        <f>M28/Tabeller!$H$5</f>
        <v>0</v>
      </c>
      <c r="CI28" s="634">
        <f>N28/Tabeller!$H$5</f>
        <v>0</v>
      </c>
      <c r="CJ28" s="634">
        <f>O28/Tabeller!$H$5</f>
        <v>0</v>
      </c>
      <c r="CK28" s="634">
        <f>P28/Tabeller!$H$5</f>
        <v>0</v>
      </c>
      <c r="CL28" s="634">
        <f>Q28/Tabeller!$H$5</f>
        <v>0</v>
      </c>
      <c r="CM28" s="634">
        <f>R28/Tabeller!$H$5</f>
        <v>0</v>
      </c>
      <c r="CN28" s="634">
        <f>S28/Tabeller!$H$5</f>
        <v>0</v>
      </c>
      <c r="CO28" s="634">
        <f>T28/Tabeller!$H$5</f>
        <v>0</v>
      </c>
      <c r="CP28" s="634">
        <f>U28/Tabeller!$H$5</f>
        <v>0</v>
      </c>
      <c r="CQ28" s="634">
        <f>V28/Tabeller!$H$5</f>
        <v>0</v>
      </c>
      <c r="CS28" s="6">
        <f>IFERROR(IF($E$65=$J$64,BC28*#REF!,BC28*Budsjett!$E$65),0)</f>
        <v>0</v>
      </c>
      <c r="CT28" s="6">
        <f>IFERROR(IF($E$65=$J$64,BD28*#REF!,BD28*Budsjett!$E$65),0)</f>
        <v>0</v>
      </c>
      <c r="CU28" s="6">
        <f>IFERROR(IF($E$65=$J$64,BE28*#REF!,BE28*Budsjett!$E$65),0)</f>
        <v>0</v>
      </c>
      <c r="CV28" s="6">
        <f>IFERROR(IF($E$65=$J$64,BF28*#REF!,BF28*Budsjett!$E$65),0)</f>
        <v>0</v>
      </c>
      <c r="CW28" s="6">
        <f>IFERROR(IF($E$65=$J$64,BG28*#REF!,BG28*Budsjett!$E$65),0)</f>
        <v>0</v>
      </c>
      <c r="CX28" s="6">
        <f>IFERROR(IF($E$65=$J$64,BH28*#REF!,BH28*Budsjett!$E$65),0)</f>
        <v>0</v>
      </c>
      <c r="CY28" s="6">
        <f>IFERROR(IF($E$65=$J$64,BI28*#REF!,BI28*Budsjett!$E$65),0)</f>
        <v>0</v>
      </c>
      <c r="CZ28" s="6">
        <f>IFERROR(IF($E$65=$J$64,BJ28*#REF!,BJ28*Budsjett!$E$65),0)</f>
        <v>0</v>
      </c>
      <c r="DA28" s="6">
        <f>IFERROR(IF($E$65=$J$64,BK28*#REF!,BK28*Budsjett!$E$65),0)</f>
        <v>0</v>
      </c>
      <c r="DB28" s="6">
        <f>IFERROR(IF($E$65=$J$64,BL28*#REF!,BL28*Budsjett!$E$65),0)</f>
        <v>0</v>
      </c>
      <c r="DC28" s="6">
        <f>IFERROR(IF($E$65=$J$64,BM28*#REF!,BM28*Budsjett!$E$65),0)</f>
        <v>0</v>
      </c>
      <c r="DD28" s="6">
        <f>IFERROR(IF($E$65=$J$64,BN28*#REF!,BN28*Budsjett!$E$65),0)</f>
        <v>0</v>
      </c>
      <c r="DE28" s="6">
        <f>IFERROR(IF($E$65=$J$64,BO28*#REF!,BO28*Budsjett!$E$65),0)</f>
        <v>0</v>
      </c>
      <c r="DH28" s="6">
        <f t="shared" ref="DH28" si="277">BQ28-CS28</f>
        <v>0</v>
      </c>
      <c r="DI28" s="6">
        <f t="shared" ref="DI28" si="278">BR28-CT28</f>
        <v>0</v>
      </c>
      <c r="DJ28" s="6">
        <f t="shared" ref="DJ28" si="279">BS28-CU28</f>
        <v>0</v>
      </c>
      <c r="DK28" s="6">
        <f t="shared" ref="DK28" si="280">BT28-CV28</f>
        <v>0</v>
      </c>
      <c r="DL28" s="6">
        <f t="shared" ref="DL28" si="281">BU28-CW28</f>
        <v>0</v>
      </c>
      <c r="DM28" s="6">
        <f t="shared" ref="DM28" si="282">BV28-CX28</f>
        <v>0</v>
      </c>
      <c r="DN28" s="6">
        <f t="shared" ref="DN28" si="283">BW28-CY28</f>
        <v>0</v>
      </c>
      <c r="DO28" s="6">
        <f t="shared" ref="DO28" si="284">BX28-CZ28</f>
        <v>0</v>
      </c>
      <c r="DP28" s="6">
        <f t="shared" ref="DP28" si="285">BY28-DA28</f>
        <v>0</v>
      </c>
      <c r="DQ28" s="6">
        <f t="shared" si="191"/>
        <v>0</v>
      </c>
      <c r="DR28" s="6">
        <f t="shared" ref="DR28" si="286">CA28-DC28</f>
        <v>0</v>
      </c>
      <c r="DS28" s="6">
        <f t="shared" ref="DS28" si="287">CB28-DD28</f>
        <v>0</v>
      </c>
      <c r="DT28" s="6">
        <f t="shared" ref="DT28" si="288">CC28-DE28</f>
        <v>0</v>
      </c>
      <c r="DV28" s="47">
        <f t="shared" si="195"/>
        <v>0</v>
      </c>
      <c r="DW28" s="6">
        <f>-(BC28*(1+Tabeller!$I$67))</f>
        <v>0</v>
      </c>
      <c r="DX28" s="6">
        <f>-(BD28*(1+Tabeller!$I$67))</f>
        <v>0</v>
      </c>
      <c r="DY28" s="6">
        <f>-(BE28*(1+Tabeller!$I$67))</f>
        <v>0</v>
      </c>
      <c r="DZ28" s="6">
        <f>-(BF28*(1+Tabeller!$I$67))</f>
        <v>0</v>
      </c>
      <c r="EA28" s="6">
        <f>-(BG28*(1+Tabeller!$I$67))</f>
        <v>0</v>
      </c>
      <c r="EB28" s="6">
        <f>-(BH28*(1+Tabeller!$I$67))</f>
        <v>0</v>
      </c>
      <c r="EC28" s="6">
        <f>-(BI28*(1+Tabeller!$I$67))</f>
        <v>0</v>
      </c>
      <c r="ED28" s="6">
        <f>-(BJ28*(1+Tabeller!$I$67))</f>
        <v>0</v>
      </c>
      <c r="EE28" s="6">
        <f>-(BK28*(1+Tabeller!$I$67))</f>
        <v>0</v>
      </c>
      <c r="EF28" s="6">
        <f>-(BL28*(1+Tabeller!$I$67))</f>
        <v>0</v>
      </c>
      <c r="EG28" s="6">
        <f>-(BM28*(1+Tabeller!$I$67))</f>
        <v>0</v>
      </c>
      <c r="EH28" s="6">
        <f>-(BN28*(1+Tabeller!$I$67))</f>
        <v>0</v>
      </c>
      <c r="EI28" s="6">
        <f>-(BO28*(1+Tabeller!$I$67))</f>
        <v>0</v>
      </c>
      <c r="EJ28" s="8">
        <f t="shared" si="196"/>
        <v>0</v>
      </c>
      <c r="EM28" s="47">
        <f t="shared" si="197"/>
        <v>0</v>
      </c>
      <c r="EN28" s="6">
        <f t="shared" si="198"/>
        <v>0</v>
      </c>
      <c r="EO28" s="6">
        <f t="shared" si="198"/>
        <v>0</v>
      </c>
      <c r="EP28" s="6">
        <f t="shared" si="198"/>
        <v>0</v>
      </c>
      <c r="EQ28" s="6">
        <f t="shared" si="198"/>
        <v>0</v>
      </c>
      <c r="ER28" s="6">
        <f t="shared" si="198"/>
        <v>0</v>
      </c>
      <c r="ES28" s="6">
        <f t="shared" si="198"/>
        <v>0</v>
      </c>
      <c r="ET28" s="6">
        <f t="shared" si="198"/>
        <v>0</v>
      </c>
      <c r="EU28" s="6">
        <f t="shared" si="198"/>
        <v>0</v>
      </c>
      <c r="EV28" s="6">
        <f t="shared" si="198"/>
        <v>0</v>
      </c>
      <c r="EW28" s="6">
        <f t="shared" si="198"/>
        <v>0</v>
      </c>
      <c r="EX28" s="6">
        <f t="shared" ref="EX28" si="289">IF($G28="NFR",EG28,0)</f>
        <v>0</v>
      </c>
      <c r="EY28" s="6">
        <f t="shared" ref="EY28" si="290">IF($G28="NFR",EH28,0)</f>
        <v>0</v>
      </c>
      <c r="EZ28" s="6">
        <f t="shared" ref="EZ28" si="291">IF($G28="NFR",EI28,0)</f>
        <v>0</v>
      </c>
      <c r="FA28" s="8">
        <f t="shared" ref="FA28" si="292">SUM(EN28:EZ28)</f>
        <v>0</v>
      </c>
      <c r="FC28" s="47">
        <f t="shared" si="0"/>
        <v>0</v>
      </c>
      <c r="FD28" s="6">
        <f t="shared" ref="FD28:FP28" si="293">IF($G28=$FC$1,DW28,0)</f>
        <v>0</v>
      </c>
      <c r="FE28" s="6">
        <f t="shared" si="293"/>
        <v>0</v>
      </c>
      <c r="FF28" s="6">
        <f t="shared" si="293"/>
        <v>0</v>
      </c>
      <c r="FG28" s="6">
        <f t="shared" si="293"/>
        <v>0</v>
      </c>
      <c r="FH28" s="6">
        <f t="shared" si="293"/>
        <v>0</v>
      </c>
      <c r="FI28" s="6">
        <f t="shared" si="293"/>
        <v>0</v>
      </c>
      <c r="FJ28" s="6">
        <f t="shared" si="293"/>
        <v>0</v>
      </c>
      <c r="FK28" s="6">
        <f t="shared" si="293"/>
        <v>0</v>
      </c>
      <c r="FL28" s="6">
        <f t="shared" si="293"/>
        <v>0</v>
      </c>
      <c r="FM28" s="6">
        <f t="shared" si="293"/>
        <v>0</v>
      </c>
      <c r="FN28" s="6">
        <f t="shared" si="293"/>
        <v>0</v>
      </c>
      <c r="FO28" s="6">
        <f t="shared" si="293"/>
        <v>0</v>
      </c>
      <c r="FP28" s="6">
        <f t="shared" si="293"/>
        <v>0</v>
      </c>
      <c r="FQ28" s="8">
        <f t="shared" ref="FQ28" si="294">SUM(FD28:FP28)</f>
        <v>0</v>
      </c>
      <c r="FS28" s="47">
        <f t="shared" si="1"/>
        <v>0</v>
      </c>
      <c r="FT28" s="6">
        <f t="shared" ref="FT28:GF28" si="295">IF($G28=$FS$1,DW28,0)</f>
        <v>0</v>
      </c>
      <c r="FU28" s="6">
        <f t="shared" si="295"/>
        <v>0</v>
      </c>
      <c r="FV28" s="6">
        <f t="shared" si="295"/>
        <v>0</v>
      </c>
      <c r="FW28" s="6">
        <f t="shared" si="295"/>
        <v>0</v>
      </c>
      <c r="FX28" s="6">
        <f t="shared" si="295"/>
        <v>0</v>
      </c>
      <c r="FY28" s="6">
        <f t="shared" si="295"/>
        <v>0</v>
      </c>
      <c r="FZ28" s="6">
        <f t="shared" si="295"/>
        <v>0</v>
      </c>
      <c r="GA28" s="6">
        <f t="shared" si="295"/>
        <v>0</v>
      </c>
      <c r="GB28" s="6">
        <f t="shared" si="295"/>
        <v>0</v>
      </c>
      <c r="GC28" s="6">
        <f t="shared" si="295"/>
        <v>0</v>
      </c>
      <c r="GD28" s="6">
        <f t="shared" si="295"/>
        <v>0</v>
      </c>
      <c r="GE28" s="6">
        <f t="shared" si="295"/>
        <v>0</v>
      </c>
      <c r="GF28" s="6">
        <f t="shared" si="295"/>
        <v>0</v>
      </c>
      <c r="GG28" s="8">
        <f t="shared" ref="GG28" si="296">SUM(FT28:GF28)</f>
        <v>0</v>
      </c>
      <c r="GI28" s="47">
        <f t="shared" si="2"/>
        <v>0</v>
      </c>
      <c r="GJ28" s="6">
        <f t="shared" ref="GJ28:GV28" si="297">IF($G28=$GI$1,DW28,0)</f>
        <v>0</v>
      </c>
      <c r="GK28" s="6">
        <f t="shared" si="297"/>
        <v>0</v>
      </c>
      <c r="GL28" s="6">
        <f t="shared" si="297"/>
        <v>0</v>
      </c>
      <c r="GM28" s="6">
        <f t="shared" si="297"/>
        <v>0</v>
      </c>
      <c r="GN28" s="6">
        <f t="shared" si="297"/>
        <v>0</v>
      </c>
      <c r="GO28" s="6">
        <f t="shared" si="297"/>
        <v>0</v>
      </c>
      <c r="GP28" s="6">
        <f t="shared" si="297"/>
        <v>0</v>
      </c>
      <c r="GQ28" s="6">
        <f t="shared" si="297"/>
        <v>0</v>
      </c>
      <c r="GR28" s="6">
        <f t="shared" si="297"/>
        <v>0</v>
      </c>
      <c r="GS28" s="6">
        <f t="shared" si="297"/>
        <v>0</v>
      </c>
      <c r="GT28" s="6">
        <f t="shared" si="297"/>
        <v>0</v>
      </c>
      <c r="GU28" s="6">
        <f t="shared" si="297"/>
        <v>0</v>
      </c>
      <c r="GV28" s="6">
        <f t="shared" si="297"/>
        <v>0</v>
      </c>
      <c r="GW28" s="8">
        <f t="shared" ref="GW28" si="298">SUM(GJ28:GV28)</f>
        <v>0</v>
      </c>
      <c r="GZ28" s="47">
        <f t="shared" si="3"/>
        <v>0</v>
      </c>
      <c r="HA28" s="6"/>
      <c r="HB28" s="6"/>
      <c r="HC28" s="6"/>
      <c r="HD28" s="6"/>
      <c r="HE28" s="6"/>
      <c r="HF28" s="6"/>
      <c r="HG28" s="6"/>
      <c r="HH28" s="6"/>
      <c r="HI28" s="6"/>
      <c r="HJ28" s="6"/>
      <c r="HK28" s="6"/>
      <c r="HL28" s="6"/>
      <c r="HM28" s="6"/>
      <c r="HN28" s="8">
        <f t="shared" ref="HN28" si="299">SUM(HA28:HM28)</f>
        <v>0</v>
      </c>
      <c r="HQ28" s="517">
        <f>IF(Registrering!$B$21="Prosjekter som foregår i UiOs lokaler",IF($B28="Teknisk/adm. bistand/Feltassistent",J28*Tabeller!J$11,J28*Tabeller!J$10)/Tabeller!$H$5,IF($B28="Teknisk/adm. bistand/Feltassistent",J28*Tabeller!J$13,J28*Tabeller!J$12)/Tabeller!$H$5)</f>
        <v>0</v>
      </c>
      <c r="HR28" s="517">
        <f>IF(Registrering!$B$21="Prosjekter som foregår i UiOs lokaler",IF($B28="Teknisk/adm. bistand/Feltassistent",K28*Tabeller!K$11,K28*Tabeller!K$10)/Tabeller!$H$5,IF($B28="Teknisk/adm. bistand/Feltassistent",K28*Tabeller!K$13,K28*Tabeller!K$12)/Tabeller!$H$5)</f>
        <v>0</v>
      </c>
      <c r="HS28" s="517">
        <f>IF(Registrering!$B$21="Prosjekter som foregår i UiOs lokaler",IF($B28="Teknisk/adm. bistand/Feltassistent",L28*Tabeller!L$11,L28*Tabeller!L$10)/Tabeller!$H$5,IF($B28="Teknisk/adm. bistand/Feltassistent",L28*Tabeller!L$13,L28*Tabeller!L$12)/Tabeller!$H$5)</f>
        <v>0</v>
      </c>
      <c r="HT28" s="517">
        <f>IF(Registrering!$B$21="Prosjekter som foregår i UiOs lokaler",IF($B28="Teknisk/adm. bistand/Feltassistent",M28*Tabeller!M$11,M28*Tabeller!M$10)/Tabeller!$H$5,IF($B28="Teknisk/adm. bistand/Feltassistent",M28*Tabeller!M$13,M28*Tabeller!M$12)/Tabeller!$H$5)</f>
        <v>0</v>
      </c>
      <c r="HU28" s="517">
        <f>IF(Registrering!$B$21="Prosjekter som foregår i UiOs lokaler",IF($B28="Teknisk/adm. bistand/Feltassistent",N28*Tabeller!N$11,N28*Tabeller!N$10)/Tabeller!$H$5,IF($B28="Teknisk/adm. bistand/Feltassistent",N28*Tabeller!N$13,N28*Tabeller!N$12)/Tabeller!$H$5)</f>
        <v>0</v>
      </c>
      <c r="HV28" s="517">
        <f>IF(Registrering!$B$21="Prosjekter som foregår i UiOs lokaler",IF($B28="Teknisk/adm. bistand/Feltassistent",O28*Tabeller!O$11,O28*Tabeller!O$10)/Tabeller!$H$5,IF($B28="Teknisk/adm. bistand/Feltassistent",O28*Tabeller!O$13,O28*Tabeller!O$12)/Tabeller!$H$5)</f>
        <v>0</v>
      </c>
      <c r="HW28" s="517">
        <f>IF(Registrering!$B$21="Prosjekter som foregår i UiOs lokaler",IF($B28="Teknisk/adm. bistand/Feltassistent",P28*Tabeller!P$11,P28*Tabeller!P$10)/Tabeller!$H$5,IF($B28="Teknisk/adm. bistand/Feltassistent",P28*Tabeller!P$13,P28*Tabeller!P$12)/Tabeller!$H$5)</f>
        <v>0</v>
      </c>
      <c r="HX28" s="517">
        <f>IF(Registrering!$B$21="Prosjekter som foregår i UiOs lokaler",IF($B28="Teknisk/adm. bistand/Feltassistent",Q28*Tabeller!Q$11,Q28*Tabeller!Q$10)/Tabeller!$H$5,IF($B28="Teknisk/adm. bistand/Feltassistent",Q28*Tabeller!Q$13,Q28*Tabeller!Q$12)/Tabeller!$H$5)</f>
        <v>0</v>
      </c>
      <c r="HY28" s="517">
        <f>IF(Registrering!$B$21="Prosjekter som foregår i UiOs lokaler",IF($B28="Teknisk/adm. bistand/Feltassistent",R28*Tabeller!R$11,R28*Tabeller!R$10)/Tabeller!$H$5,IF($B28="Teknisk/adm. bistand/Feltassistent",R28*Tabeller!R$13,R28*Tabeller!R$12)/Tabeller!$H$5)</f>
        <v>0</v>
      </c>
      <c r="HZ28" s="517">
        <f>IF(Registrering!$B$21="Prosjekter som foregår i UiOs lokaler",IF($B28="Teknisk/adm. bistand/Feltassistent",S28*Tabeller!S$11,S28*Tabeller!S$10)/Tabeller!$H$5,IF($B28="Teknisk/adm. bistand/Feltassistent",S28*Tabeller!S$13,S28*Tabeller!S$12)/Tabeller!$H$5)</f>
        <v>0</v>
      </c>
      <c r="IA28" s="517">
        <f>IF(Registrering!$B$21="Prosjekter som foregår i UiOs lokaler",IF($B28="Teknisk/adm. bistand/Feltassistent",T28*Tabeller!T$11,T28*Tabeller!T$10)/Tabeller!$H$5,IF($B28="Teknisk/adm. bistand/Feltassistent",T28*Tabeller!T$13,T28*Tabeller!T$12)/Tabeller!$H$5)</f>
        <v>0</v>
      </c>
      <c r="IB28" s="517">
        <f>IF(Registrering!$B$21="Prosjekter som foregår i UiOs lokaler",IF($B28="Teknisk/adm. bistand/Feltassistent",U28*Tabeller!U$11,U28*Tabeller!U$10)/Tabeller!$H$5,IF($B28="Teknisk/adm. bistand/Feltassistent",U28*Tabeller!U$13,U28*Tabeller!U$12)/Tabeller!$H$5)</f>
        <v>0</v>
      </c>
      <c r="IC28" s="517">
        <f>IF(Registrering!$B$21="Prosjekter som foregår i UiOs lokaler",IF($B28="Teknisk/adm. bistand/Feltassistent",V28*Tabeller!V$11,V28*Tabeller!V$10)/Tabeller!$H$5,IF($B28="Teknisk/adm. bistand/Feltassistent",V28*Tabeller!V$13,V28*Tabeller!V$12)/Tabeller!$H$5)</f>
        <v>0</v>
      </c>
    </row>
    <row r="29" spans="2:237" ht="15" x14ac:dyDescent="0.25">
      <c r="B29" s="12" t="s">
        <v>45</v>
      </c>
      <c r="C29" s="16">
        <f>SUM(C19:C28)</f>
        <v>0</v>
      </c>
      <c r="D29" s="16">
        <f>SUM(D19:D28)</f>
        <v>0</v>
      </c>
      <c r="E29" s="16">
        <f>SUM(E19:E28)</f>
        <v>0</v>
      </c>
      <c r="F29" s="324">
        <f>SUM(F19:F28)</f>
        <v>0</v>
      </c>
      <c r="G29" s="12"/>
      <c r="H29" s="12"/>
      <c r="I29" s="13"/>
      <c r="J29" s="56">
        <f t="shared" ref="J29:V29" si="300">SUM(J19:J28)</f>
        <v>0</v>
      </c>
      <c r="K29" s="56">
        <f t="shared" si="300"/>
        <v>0</v>
      </c>
      <c r="L29" s="56">
        <f t="shared" si="300"/>
        <v>0</v>
      </c>
      <c r="M29" s="56">
        <f t="shared" si="300"/>
        <v>0</v>
      </c>
      <c r="N29" s="56">
        <f t="shared" si="300"/>
        <v>0</v>
      </c>
      <c r="O29" s="56">
        <f t="shared" si="300"/>
        <v>0</v>
      </c>
      <c r="P29" s="56">
        <f t="shared" si="300"/>
        <v>0</v>
      </c>
      <c r="Q29" s="56">
        <f t="shared" si="300"/>
        <v>0</v>
      </c>
      <c r="R29" s="56">
        <f t="shared" si="300"/>
        <v>0</v>
      </c>
      <c r="S29" s="56">
        <f t="shared" si="300"/>
        <v>0</v>
      </c>
      <c r="T29" s="56">
        <f t="shared" si="300"/>
        <v>0</v>
      </c>
      <c r="U29" s="56">
        <f t="shared" si="300"/>
        <v>0</v>
      </c>
      <c r="V29" s="56">
        <f t="shared" si="300"/>
        <v>0</v>
      </c>
      <c r="BC29" s="8">
        <f t="shared" ref="BC29:BO29" si="301">SUM(BC19:BC28)</f>
        <v>0</v>
      </c>
      <c r="BD29" s="8">
        <f t="shared" si="301"/>
        <v>0</v>
      </c>
      <c r="BE29" s="8">
        <f t="shared" si="301"/>
        <v>0</v>
      </c>
      <c r="BF29" s="8">
        <f t="shared" si="301"/>
        <v>0</v>
      </c>
      <c r="BG29" s="8">
        <f t="shared" si="301"/>
        <v>0</v>
      </c>
      <c r="BH29" s="8">
        <f t="shared" si="301"/>
        <v>0</v>
      </c>
      <c r="BI29" s="8">
        <f t="shared" si="301"/>
        <v>0</v>
      </c>
      <c r="BJ29" s="8">
        <f t="shared" si="301"/>
        <v>0</v>
      </c>
      <c r="BK29" s="8">
        <f t="shared" si="301"/>
        <v>0</v>
      </c>
      <c r="BL29" s="8">
        <f t="shared" si="301"/>
        <v>0</v>
      </c>
      <c r="BM29" s="8">
        <f t="shared" si="301"/>
        <v>0</v>
      </c>
      <c r="BN29" s="8">
        <f t="shared" si="301"/>
        <v>0</v>
      </c>
      <c r="BO29" s="8">
        <f t="shared" si="301"/>
        <v>0</v>
      </c>
      <c r="BP29" s="30">
        <f>SUM(BC29:BO29)</f>
        <v>0</v>
      </c>
      <c r="BQ29" s="6">
        <f>IFERROR(IF($B29="Teknisk/adm. bistand/Feltassistent",CE29*Tabeller!J$11,Budsjett!CE29*Tabeller!J$10),0)</f>
        <v>0</v>
      </c>
      <c r="BR29" s="6">
        <f>IFERROR(IF($B29="Teknisk/adm. bistand/Feltassistent",CF29*Tabeller!K$11,Budsjett!CF29*Tabeller!K$10),0)</f>
        <v>0</v>
      </c>
      <c r="BS29" s="6">
        <f>IFERROR(IF($B29="Teknisk/adm. bistand/Feltassistent",CG29*Tabeller!L$11,Budsjett!CG29*Tabeller!L$10),0)</f>
        <v>0</v>
      </c>
      <c r="BT29" s="6">
        <f>IFERROR(IF($B29="Teknisk/adm. bistand/Feltassistent",CH29*Tabeller!M$11,Budsjett!CH29*Tabeller!M$10),0)</f>
        <v>0</v>
      </c>
      <c r="BU29" s="6">
        <f>IFERROR(IF($B29="Teknisk/adm. bistand/Feltassistent",CI29*Tabeller!N$11,Budsjett!CI29*Tabeller!N$10),0)</f>
        <v>0</v>
      </c>
      <c r="BV29" s="6">
        <f>IFERROR(IF($B29="Teknisk/adm. bistand/Feltassistent",CJ29*Tabeller!O$11,Budsjett!CJ29*Tabeller!O$10),0)</f>
        <v>0</v>
      </c>
      <c r="BW29" s="6">
        <f>IFERROR(IF($B29="Teknisk/adm. bistand/Feltassistent",CK29*Tabeller!P$11,Budsjett!CK29*Tabeller!P$10),0)</f>
        <v>0</v>
      </c>
      <c r="BX29" s="6">
        <f>IFERROR(IF($B29="Teknisk/adm. bistand/Feltassistent",CL29*Tabeller!Q$11,Budsjett!CL29*Tabeller!Q$10),0)</f>
        <v>0</v>
      </c>
      <c r="BY29" s="6">
        <f>IFERROR(IF($B29="Teknisk/adm. bistand/Feltassistent",CM29*Tabeller!R$11,Budsjett!CM29*Tabeller!R$10),0)</f>
        <v>0</v>
      </c>
      <c r="BZ29" s="6">
        <f>IFERROR(IF($B29="Teknisk/adm. bistand/Feltassistent",CN29*Tabeller!S$11,Budsjett!CN29*Tabeller!S$10),0)</f>
        <v>0</v>
      </c>
      <c r="CA29" s="6">
        <f>IFERROR(IF($B29="Teknisk/adm. bistand/Feltassistent",CO29*Tabeller!T$11,Budsjett!CO29*Tabeller!T$10),0)</f>
        <v>0</v>
      </c>
      <c r="CB29" s="6">
        <f>IFERROR(IF($B29="Teknisk/adm. bistand/Feltassistent",CP29*Tabeller!U$11,Budsjett!CP29*Tabeller!U$10),0)</f>
        <v>0</v>
      </c>
      <c r="CC29" s="6">
        <f>IFERROR(IF($B29="Teknisk/adm. bistand/Feltassistent",CQ29*Tabeller!V$11,Budsjett!CQ29*Tabeller!V$10),0)</f>
        <v>0</v>
      </c>
      <c r="CD29" s="22">
        <f>SUM(BQ29:CC29)</f>
        <v>0</v>
      </c>
      <c r="CE29" s="634">
        <f>J29/Tabeller!$H$5</f>
        <v>0</v>
      </c>
      <c r="CF29" s="634">
        <f>K29/Tabeller!$H$5</f>
        <v>0</v>
      </c>
      <c r="CG29" s="634">
        <f>L29/Tabeller!$H$5</f>
        <v>0</v>
      </c>
      <c r="CH29" s="634">
        <f>M29/Tabeller!$H$5</f>
        <v>0</v>
      </c>
      <c r="CI29" s="634">
        <f>N29/Tabeller!$H$5</f>
        <v>0</v>
      </c>
      <c r="CJ29" s="634">
        <f>O29/Tabeller!$H$5</f>
        <v>0</v>
      </c>
      <c r="CK29" s="634">
        <f>P29/Tabeller!$H$5</f>
        <v>0</v>
      </c>
      <c r="CL29" s="634">
        <f>Q29/Tabeller!$H$5</f>
        <v>0</v>
      </c>
      <c r="CM29" s="634">
        <f>R29/Tabeller!$H$5</f>
        <v>0</v>
      </c>
      <c r="CN29" s="634">
        <f>S29/Tabeller!$H$5</f>
        <v>0</v>
      </c>
      <c r="CO29" s="634">
        <f>T29/Tabeller!$H$5</f>
        <v>0</v>
      </c>
      <c r="CP29" s="634">
        <f>U29/Tabeller!$H$5</f>
        <v>0</v>
      </c>
      <c r="CQ29" s="634">
        <f>V29/Tabeller!$H$5</f>
        <v>0</v>
      </c>
      <c r="CS29" s="8">
        <f t="shared" ref="CS29:DE29" si="302">SUM(CS19:CS28)</f>
        <v>0</v>
      </c>
      <c r="CT29" s="8">
        <f t="shared" si="302"/>
        <v>0</v>
      </c>
      <c r="CU29" s="8">
        <f t="shared" si="302"/>
        <v>0</v>
      </c>
      <c r="CV29" s="8">
        <f t="shared" si="302"/>
        <v>0</v>
      </c>
      <c r="CW29" s="8">
        <f t="shared" si="302"/>
        <v>0</v>
      </c>
      <c r="CX29" s="8">
        <f t="shared" si="302"/>
        <v>0</v>
      </c>
      <c r="CY29" s="8">
        <f t="shared" si="302"/>
        <v>0</v>
      </c>
      <c r="CZ29" s="8">
        <f t="shared" si="302"/>
        <v>0</v>
      </c>
      <c r="DA29" s="8">
        <f t="shared" si="302"/>
        <v>0</v>
      </c>
      <c r="DB29" s="8">
        <f t="shared" si="302"/>
        <v>0</v>
      </c>
      <c r="DC29" s="8">
        <f t="shared" si="302"/>
        <v>0</v>
      </c>
      <c r="DD29" s="8">
        <f t="shared" si="302"/>
        <v>0</v>
      </c>
      <c r="DE29" s="8">
        <f t="shared" si="302"/>
        <v>0</v>
      </c>
      <c r="DF29" s="30"/>
      <c r="DG29" s="30"/>
      <c r="DH29" s="8">
        <f t="shared" ref="DH29:DT29" si="303">SUM(DH19:DH28)</f>
        <v>0</v>
      </c>
      <c r="DI29" s="8">
        <f t="shared" si="303"/>
        <v>0</v>
      </c>
      <c r="DJ29" s="8">
        <f t="shared" si="303"/>
        <v>0</v>
      </c>
      <c r="DK29" s="8">
        <f t="shared" si="303"/>
        <v>0</v>
      </c>
      <c r="DL29" s="8">
        <f t="shared" si="303"/>
        <v>0</v>
      </c>
      <c r="DM29" s="8">
        <f t="shared" si="303"/>
        <v>0</v>
      </c>
      <c r="DN29" s="8">
        <f t="shared" si="303"/>
        <v>0</v>
      </c>
      <c r="DO29" s="8">
        <f t="shared" si="303"/>
        <v>0</v>
      </c>
      <c r="DP29" s="8">
        <f t="shared" si="303"/>
        <v>0</v>
      </c>
      <c r="DQ29" s="8">
        <f t="shared" si="303"/>
        <v>0</v>
      </c>
      <c r="DR29" s="8">
        <f t="shared" si="303"/>
        <v>0</v>
      </c>
      <c r="DS29" s="8">
        <f t="shared" si="303"/>
        <v>0</v>
      </c>
      <c r="DT29" s="8">
        <f t="shared" si="303"/>
        <v>0</v>
      </c>
      <c r="DU29" s="30"/>
      <c r="DW29" s="8">
        <f t="shared" ref="DW29:EJ29" si="304">SUM(DW19:DW28)</f>
        <v>0</v>
      </c>
      <c r="DX29" s="8">
        <f t="shared" si="304"/>
        <v>0</v>
      </c>
      <c r="DY29" s="8">
        <f t="shared" si="304"/>
        <v>0</v>
      </c>
      <c r="DZ29" s="8">
        <f t="shared" si="304"/>
        <v>0</v>
      </c>
      <c r="EA29" s="8">
        <f t="shared" si="304"/>
        <v>0</v>
      </c>
      <c r="EB29" s="8">
        <f t="shared" si="304"/>
        <v>0</v>
      </c>
      <c r="EC29" s="8">
        <f t="shared" si="304"/>
        <v>0</v>
      </c>
      <c r="ED29" s="8">
        <f t="shared" si="304"/>
        <v>0</v>
      </c>
      <c r="EE29" s="8">
        <f t="shared" si="304"/>
        <v>0</v>
      </c>
      <c r="EF29" s="8">
        <f t="shared" si="304"/>
        <v>0</v>
      </c>
      <c r="EG29" s="8">
        <f t="shared" si="304"/>
        <v>0</v>
      </c>
      <c r="EH29" s="8">
        <f t="shared" si="304"/>
        <v>0</v>
      </c>
      <c r="EI29" s="8">
        <f t="shared" si="304"/>
        <v>0</v>
      </c>
      <c r="EJ29" s="8">
        <f t="shared" si="304"/>
        <v>0</v>
      </c>
      <c r="EM29" s="47"/>
      <c r="EN29" s="8">
        <f t="shared" ref="EN29:FA29" si="305">SUM(EN19:EN28)</f>
        <v>0</v>
      </c>
      <c r="EO29" s="8">
        <f t="shared" si="305"/>
        <v>0</v>
      </c>
      <c r="EP29" s="8">
        <f t="shared" si="305"/>
        <v>0</v>
      </c>
      <c r="EQ29" s="8">
        <f t="shared" si="305"/>
        <v>0</v>
      </c>
      <c r="ER29" s="8">
        <f t="shared" si="305"/>
        <v>0</v>
      </c>
      <c r="ES29" s="8">
        <f t="shared" si="305"/>
        <v>0</v>
      </c>
      <c r="ET29" s="8">
        <f t="shared" si="305"/>
        <v>0</v>
      </c>
      <c r="EU29" s="8">
        <f t="shared" si="305"/>
        <v>0</v>
      </c>
      <c r="EV29" s="8">
        <f t="shared" si="305"/>
        <v>0</v>
      </c>
      <c r="EW29" s="8">
        <f t="shared" si="305"/>
        <v>0</v>
      </c>
      <c r="EX29" s="8">
        <f t="shared" si="305"/>
        <v>0</v>
      </c>
      <c r="EY29" s="8">
        <f t="shared" si="305"/>
        <v>0</v>
      </c>
      <c r="EZ29" s="8">
        <f t="shared" si="305"/>
        <v>0</v>
      </c>
      <c r="FA29" s="8">
        <f t="shared" si="305"/>
        <v>0</v>
      </c>
      <c r="FC29" s="47">
        <f t="shared" si="0"/>
        <v>0</v>
      </c>
      <c r="FD29" s="8">
        <f t="shared" ref="FD29:FQ29" si="306">SUM(FD19:FD28)</f>
        <v>0</v>
      </c>
      <c r="FE29" s="8">
        <f t="shared" si="306"/>
        <v>0</v>
      </c>
      <c r="FF29" s="8">
        <f t="shared" si="306"/>
        <v>0</v>
      </c>
      <c r="FG29" s="8">
        <f t="shared" si="306"/>
        <v>0</v>
      </c>
      <c r="FH29" s="8">
        <f t="shared" si="306"/>
        <v>0</v>
      </c>
      <c r="FI29" s="8">
        <f t="shared" si="306"/>
        <v>0</v>
      </c>
      <c r="FJ29" s="8">
        <f t="shared" si="306"/>
        <v>0</v>
      </c>
      <c r="FK29" s="8">
        <f t="shared" si="306"/>
        <v>0</v>
      </c>
      <c r="FL29" s="8">
        <f t="shared" si="306"/>
        <v>0</v>
      </c>
      <c r="FM29" s="8">
        <f t="shared" si="306"/>
        <v>0</v>
      </c>
      <c r="FN29" s="8">
        <f t="shared" si="306"/>
        <v>0</v>
      </c>
      <c r="FO29" s="8">
        <f t="shared" si="306"/>
        <v>0</v>
      </c>
      <c r="FP29" s="8">
        <f t="shared" si="306"/>
        <v>0</v>
      </c>
      <c r="FQ29" s="8">
        <f t="shared" si="306"/>
        <v>0</v>
      </c>
      <c r="FS29" s="47">
        <f t="shared" si="1"/>
        <v>0</v>
      </c>
      <c r="FT29" s="8">
        <f t="shared" ref="FT29:GG29" si="307">SUM(FT19:FT28)</f>
        <v>0</v>
      </c>
      <c r="FU29" s="8">
        <f t="shared" si="307"/>
        <v>0</v>
      </c>
      <c r="FV29" s="8">
        <f t="shared" si="307"/>
        <v>0</v>
      </c>
      <c r="FW29" s="8">
        <f t="shared" si="307"/>
        <v>0</v>
      </c>
      <c r="FX29" s="8">
        <f t="shared" si="307"/>
        <v>0</v>
      </c>
      <c r="FY29" s="8">
        <f t="shared" si="307"/>
        <v>0</v>
      </c>
      <c r="FZ29" s="8">
        <f t="shared" si="307"/>
        <v>0</v>
      </c>
      <c r="GA29" s="8">
        <f t="shared" si="307"/>
        <v>0</v>
      </c>
      <c r="GB29" s="8">
        <f t="shared" si="307"/>
        <v>0</v>
      </c>
      <c r="GC29" s="8">
        <f t="shared" si="307"/>
        <v>0</v>
      </c>
      <c r="GD29" s="8">
        <f t="shared" si="307"/>
        <v>0</v>
      </c>
      <c r="GE29" s="8">
        <f t="shared" si="307"/>
        <v>0</v>
      </c>
      <c r="GF29" s="8">
        <f t="shared" si="307"/>
        <v>0</v>
      </c>
      <c r="GG29" s="8">
        <f t="shared" si="307"/>
        <v>0</v>
      </c>
      <c r="GI29" s="47">
        <f t="shared" si="2"/>
        <v>0</v>
      </c>
      <c r="GJ29" s="8">
        <f t="shared" ref="GJ29:GW29" si="308">SUM(GJ19:GJ28)</f>
        <v>0</v>
      </c>
      <c r="GK29" s="8">
        <f t="shared" si="308"/>
        <v>0</v>
      </c>
      <c r="GL29" s="8">
        <f t="shared" si="308"/>
        <v>0</v>
      </c>
      <c r="GM29" s="8">
        <f t="shared" si="308"/>
        <v>0</v>
      </c>
      <c r="GN29" s="8">
        <f t="shared" si="308"/>
        <v>0</v>
      </c>
      <c r="GO29" s="8">
        <f t="shared" si="308"/>
        <v>0</v>
      </c>
      <c r="GP29" s="8">
        <f t="shared" si="308"/>
        <v>0</v>
      </c>
      <c r="GQ29" s="8">
        <f t="shared" si="308"/>
        <v>0</v>
      </c>
      <c r="GR29" s="8">
        <f t="shared" si="308"/>
        <v>0</v>
      </c>
      <c r="GS29" s="8">
        <f t="shared" si="308"/>
        <v>0</v>
      </c>
      <c r="GT29" s="8">
        <f t="shared" si="308"/>
        <v>0</v>
      </c>
      <c r="GU29" s="8">
        <f t="shared" si="308"/>
        <v>0</v>
      </c>
      <c r="GV29" s="8">
        <f t="shared" si="308"/>
        <v>0</v>
      </c>
      <c r="GW29" s="8">
        <f t="shared" si="308"/>
        <v>0</v>
      </c>
      <c r="GZ29" s="47">
        <f t="shared" si="3"/>
        <v>0</v>
      </c>
      <c r="HA29" s="8">
        <f t="shared" ref="HA29:HN29" si="309">SUM(HA19:HA28)</f>
        <v>0</v>
      </c>
      <c r="HB29" s="8">
        <f t="shared" si="309"/>
        <v>0</v>
      </c>
      <c r="HC29" s="8">
        <f t="shared" si="309"/>
        <v>0</v>
      </c>
      <c r="HD29" s="8">
        <f t="shared" si="309"/>
        <v>0</v>
      </c>
      <c r="HE29" s="8">
        <f t="shared" si="309"/>
        <v>0</v>
      </c>
      <c r="HF29" s="8">
        <f t="shared" si="309"/>
        <v>0</v>
      </c>
      <c r="HG29" s="8">
        <f t="shared" si="309"/>
        <v>0</v>
      </c>
      <c r="HH29" s="8">
        <f t="shared" si="309"/>
        <v>0</v>
      </c>
      <c r="HI29" s="8">
        <f t="shared" si="309"/>
        <v>0</v>
      </c>
      <c r="HJ29" s="8">
        <f t="shared" si="309"/>
        <v>0</v>
      </c>
      <c r="HK29" s="8">
        <f t="shared" si="309"/>
        <v>0</v>
      </c>
      <c r="HL29" s="8">
        <f t="shared" si="309"/>
        <v>0</v>
      </c>
      <c r="HM29" s="8">
        <f t="shared" si="309"/>
        <v>0</v>
      </c>
      <c r="HN29" s="8">
        <f t="shared" si="309"/>
        <v>0</v>
      </c>
      <c r="HQ29" s="516">
        <f t="shared" ref="HQ29:IC29" si="310">SUM(HQ19:HQ28)</f>
        <v>0</v>
      </c>
      <c r="HR29" s="516">
        <f t="shared" si="310"/>
        <v>0</v>
      </c>
      <c r="HS29" s="516">
        <f t="shared" si="310"/>
        <v>0</v>
      </c>
      <c r="HT29" s="516">
        <f t="shared" si="310"/>
        <v>0</v>
      </c>
      <c r="HU29" s="516">
        <f t="shared" si="310"/>
        <v>0</v>
      </c>
      <c r="HV29" s="516">
        <f t="shared" si="310"/>
        <v>0</v>
      </c>
      <c r="HW29" s="516">
        <f t="shared" si="310"/>
        <v>0</v>
      </c>
      <c r="HX29" s="516">
        <f t="shared" si="310"/>
        <v>0</v>
      </c>
      <c r="HY29" s="516">
        <f t="shared" si="310"/>
        <v>0</v>
      </c>
      <c r="HZ29" s="516">
        <f t="shared" si="310"/>
        <v>0</v>
      </c>
      <c r="IA29" s="516">
        <f t="shared" si="310"/>
        <v>0</v>
      </c>
      <c r="IB29" s="516">
        <f t="shared" si="310"/>
        <v>0</v>
      </c>
      <c r="IC29" s="516">
        <f t="shared" si="310"/>
        <v>0</v>
      </c>
    </row>
    <row r="30" spans="2:237" s="88" customFormat="1" ht="8.25" customHeight="1" x14ac:dyDescent="0.25">
      <c r="B30" s="335"/>
      <c r="C30" s="336"/>
      <c r="D30" s="336"/>
      <c r="E30" s="336"/>
      <c r="F30" s="337"/>
      <c r="G30" s="335"/>
      <c r="H30" s="335"/>
      <c r="I30" s="338"/>
      <c r="J30" s="339"/>
      <c r="K30" s="339"/>
      <c r="L30" s="339"/>
      <c r="M30" s="339"/>
      <c r="N30" s="339"/>
      <c r="O30" s="339"/>
      <c r="P30" s="339"/>
      <c r="Q30" s="339"/>
      <c r="R30" s="339"/>
      <c r="S30" s="339"/>
      <c r="T30" s="339"/>
      <c r="U30" s="339"/>
      <c r="V30" s="339"/>
      <c r="BC30" s="340"/>
      <c r="BD30" s="340"/>
      <c r="BE30" s="340"/>
      <c r="BF30" s="340"/>
      <c r="BG30" s="340"/>
      <c r="BH30" s="340"/>
      <c r="BI30" s="340"/>
      <c r="BJ30" s="340"/>
      <c r="BK30" s="340"/>
      <c r="BL30" s="340"/>
      <c r="BM30" s="340"/>
      <c r="BN30" s="340"/>
      <c r="BO30" s="340"/>
      <c r="BP30" s="341"/>
      <c r="BQ30" s="340"/>
      <c r="BR30" s="340"/>
      <c r="BS30" s="340"/>
      <c r="BT30" s="340"/>
      <c r="BU30" s="340"/>
      <c r="BV30" s="340"/>
      <c r="BW30" s="340"/>
      <c r="BX30" s="340"/>
      <c r="BY30" s="340"/>
      <c r="BZ30" s="340"/>
      <c r="CA30" s="340"/>
      <c r="CB30" s="340"/>
      <c r="CC30" s="340"/>
      <c r="CE30" s="634">
        <f>J30/Tabeller!$H$5</f>
        <v>0</v>
      </c>
      <c r="CF30" s="634">
        <f>K30/Tabeller!$H$5</f>
        <v>0</v>
      </c>
      <c r="CG30" s="634">
        <f>L30/Tabeller!$H$5</f>
        <v>0</v>
      </c>
      <c r="CH30" s="634">
        <f>M30/Tabeller!$H$5</f>
        <v>0</v>
      </c>
      <c r="CI30" s="634">
        <f>N30/Tabeller!$H$5</f>
        <v>0</v>
      </c>
      <c r="CJ30" s="634">
        <f>O30/Tabeller!$H$5</f>
        <v>0</v>
      </c>
      <c r="CK30" s="634">
        <f>P30/Tabeller!$H$5</f>
        <v>0</v>
      </c>
      <c r="CL30" s="634">
        <f>Q30/Tabeller!$H$5</f>
        <v>0</v>
      </c>
      <c r="CM30" s="634">
        <f>R30/Tabeller!$H$5</f>
        <v>0</v>
      </c>
      <c r="CN30" s="634">
        <f>S30/Tabeller!$H$5</f>
        <v>0</v>
      </c>
      <c r="CO30" s="634">
        <f>T30/Tabeller!$H$5</f>
        <v>0</v>
      </c>
      <c r="CP30" s="634">
        <f>U30/Tabeller!$H$5</f>
        <v>0</v>
      </c>
      <c r="CQ30" s="634">
        <f>V30/Tabeller!$H$5</f>
        <v>0</v>
      </c>
      <c r="CS30" s="340"/>
      <c r="CT30" s="340"/>
      <c r="CU30" s="340"/>
      <c r="CV30" s="340"/>
      <c r="CW30" s="340"/>
      <c r="CX30" s="340"/>
      <c r="CY30" s="340"/>
      <c r="CZ30" s="340"/>
      <c r="DA30" s="340"/>
      <c r="DB30" s="340"/>
      <c r="DC30" s="340"/>
      <c r="DD30" s="340"/>
      <c r="DE30" s="340"/>
      <c r="DF30" s="341"/>
      <c r="DG30" s="341"/>
      <c r="DH30" s="340"/>
      <c r="DI30" s="340"/>
      <c r="DJ30" s="340"/>
      <c r="DK30" s="340"/>
      <c r="DL30" s="340"/>
      <c r="DM30" s="340"/>
      <c r="DN30" s="340"/>
      <c r="DO30" s="340"/>
      <c r="DP30" s="340"/>
      <c r="DQ30" s="340"/>
      <c r="DR30" s="340"/>
      <c r="DS30" s="340"/>
      <c r="DT30" s="340"/>
      <c r="DU30" s="341"/>
      <c r="DV30" s="342"/>
      <c r="DW30" s="340"/>
      <c r="DX30" s="340"/>
      <c r="DY30" s="340"/>
      <c r="DZ30" s="340"/>
      <c r="EA30" s="340"/>
      <c r="EB30" s="340"/>
      <c r="EC30" s="340"/>
      <c r="ED30" s="340"/>
      <c r="EE30" s="340"/>
      <c r="EF30" s="340"/>
      <c r="EG30" s="340"/>
      <c r="EH30" s="340"/>
      <c r="EI30" s="340"/>
      <c r="EJ30" s="340"/>
      <c r="EM30" s="342"/>
      <c r="EN30" s="340"/>
      <c r="EO30" s="340"/>
      <c r="EP30" s="340"/>
      <c r="EQ30" s="340"/>
      <c r="ER30" s="340"/>
      <c r="ES30" s="340"/>
      <c r="ET30" s="340"/>
      <c r="EU30" s="340"/>
      <c r="EV30" s="340"/>
      <c r="EW30" s="340"/>
      <c r="EX30" s="340"/>
      <c r="EY30" s="340"/>
      <c r="EZ30" s="340"/>
      <c r="FA30" s="340"/>
      <c r="FC30" s="342"/>
      <c r="FD30" s="340"/>
      <c r="FE30" s="340"/>
      <c r="FF30" s="340"/>
      <c r="FG30" s="340"/>
      <c r="FH30" s="340"/>
      <c r="FI30" s="340"/>
      <c r="FJ30" s="340"/>
      <c r="FK30" s="340"/>
      <c r="FL30" s="340"/>
      <c r="FM30" s="340"/>
      <c r="FN30" s="340"/>
      <c r="FO30" s="340"/>
      <c r="FP30" s="340"/>
      <c r="FQ30" s="340"/>
      <c r="FS30" s="342"/>
      <c r="FT30" s="340"/>
      <c r="FU30" s="340"/>
      <c r="FV30" s="340"/>
      <c r="FW30" s="340"/>
      <c r="FX30" s="340"/>
      <c r="FY30" s="340"/>
      <c r="FZ30" s="340"/>
      <c r="GA30" s="340"/>
      <c r="GB30" s="340"/>
      <c r="GC30" s="340"/>
      <c r="GD30" s="340"/>
      <c r="GE30" s="340"/>
      <c r="GF30" s="340"/>
      <c r="GG30" s="340"/>
      <c r="GI30" s="342"/>
      <c r="GJ30" s="340"/>
      <c r="GK30" s="340"/>
      <c r="GL30" s="340"/>
      <c r="GM30" s="340"/>
      <c r="GN30" s="340"/>
      <c r="GO30" s="340"/>
      <c r="GP30" s="340"/>
      <c r="GQ30" s="340"/>
      <c r="GR30" s="340"/>
      <c r="GS30" s="340"/>
      <c r="GT30" s="340"/>
      <c r="GU30" s="340"/>
      <c r="GV30" s="340"/>
      <c r="GW30" s="340"/>
      <c r="GZ30" s="342"/>
      <c r="HA30" s="340"/>
      <c r="HB30" s="340"/>
      <c r="HC30" s="340"/>
      <c r="HD30" s="340"/>
      <c r="HE30" s="340"/>
      <c r="HF30" s="340"/>
      <c r="HG30" s="340"/>
      <c r="HH30" s="340"/>
      <c r="HI30" s="340"/>
      <c r="HJ30" s="340"/>
      <c r="HK30" s="340"/>
      <c r="HL30" s="340"/>
      <c r="HM30" s="340"/>
      <c r="HN30" s="340"/>
      <c r="HQ30" s="516"/>
      <c r="HR30" s="516"/>
      <c r="HS30" s="516"/>
      <c r="HT30" s="516"/>
      <c r="HU30" s="516"/>
      <c r="HV30" s="516"/>
      <c r="HW30" s="516"/>
      <c r="HX30" s="516"/>
      <c r="HY30" s="516"/>
      <c r="HZ30" s="516"/>
      <c r="IA30" s="516"/>
      <c r="IB30" s="516"/>
      <c r="IC30" s="516"/>
    </row>
    <row r="31" spans="2:237" ht="15" x14ac:dyDescent="0.25">
      <c r="B31" s="12" t="s">
        <v>46</v>
      </c>
      <c r="C31" s="16">
        <f>C15+C29</f>
        <v>0</v>
      </c>
      <c r="D31" s="16">
        <f>D15+D29</f>
        <v>0</v>
      </c>
      <c r="E31" s="16">
        <f>E15+E29</f>
        <v>0</v>
      </c>
      <c r="F31" s="561">
        <f>F15+F29</f>
        <v>0</v>
      </c>
      <c r="G31" s="12"/>
      <c r="H31" s="12"/>
      <c r="I31" s="13"/>
      <c r="J31" s="56">
        <f t="shared" ref="J31:V31" si="311">J15+J29</f>
        <v>0</v>
      </c>
      <c r="K31" s="56">
        <f t="shared" si="311"/>
        <v>0</v>
      </c>
      <c r="L31" s="56">
        <f t="shared" si="311"/>
        <v>0</v>
      </c>
      <c r="M31" s="56">
        <f t="shared" si="311"/>
        <v>0</v>
      </c>
      <c r="N31" s="56">
        <f t="shared" si="311"/>
        <v>0</v>
      </c>
      <c r="O31" s="56">
        <f t="shared" si="311"/>
        <v>0</v>
      </c>
      <c r="P31" s="56">
        <f t="shared" si="311"/>
        <v>0</v>
      </c>
      <c r="Q31" s="56">
        <f t="shared" si="311"/>
        <v>0</v>
      </c>
      <c r="R31" s="56">
        <f t="shared" si="311"/>
        <v>0</v>
      </c>
      <c r="S31" s="56">
        <f t="shared" si="311"/>
        <v>0</v>
      </c>
      <c r="T31" s="56">
        <f t="shared" si="311"/>
        <v>0</v>
      </c>
      <c r="U31" s="56">
        <f t="shared" si="311"/>
        <v>0</v>
      </c>
      <c r="V31" s="56">
        <f t="shared" si="311"/>
        <v>0</v>
      </c>
      <c r="BC31" s="8">
        <f t="shared" ref="BC31:BO31" si="312">+BC15++BC29</f>
        <v>0</v>
      </c>
      <c r="BD31" s="8">
        <f t="shared" si="312"/>
        <v>0</v>
      </c>
      <c r="BE31" s="8">
        <f t="shared" si="312"/>
        <v>0</v>
      </c>
      <c r="BF31" s="8">
        <f t="shared" si="312"/>
        <v>0</v>
      </c>
      <c r="BG31" s="8">
        <f t="shared" si="312"/>
        <v>0</v>
      </c>
      <c r="BH31" s="8">
        <f t="shared" si="312"/>
        <v>0</v>
      </c>
      <c r="BI31" s="8">
        <f t="shared" si="312"/>
        <v>0</v>
      </c>
      <c r="BJ31" s="8">
        <f t="shared" si="312"/>
        <v>0</v>
      </c>
      <c r="BK31" s="8">
        <f t="shared" si="312"/>
        <v>0</v>
      </c>
      <c r="BL31" s="8">
        <f t="shared" si="312"/>
        <v>0</v>
      </c>
      <c r="BM31" s="8">
        <f t="shared" si="312"/>
        <v>0</v>
      </c>
      <c r="BN31" s="8">
        <f t="shared" si="312"/>
        <v>0</v>
      </c>
      <c r="BO31" s="8">
        <f t="shared" si="312"/>
        <v>0</v>
      </c>
      <c r="BP31" s="30">
        <f>SUM(BC31:BO31)</f>
        <v>0</v>
      </c>
      <c r="BQ31" s="8">
        <f t="shared" ref="BQ31:CC31" si="313">+BQ15++BQ29</f>
        <v>0</v>
      </c>
      <c r="BR31" s="8">
        <f t="shared" si="313"/>
        <v>0</v>
      </c>
      <c r="BS31" s="8">
        <f t="shared" si="313"/>
        <v>0</v>
      </c>
      <c r="BT31" s="8">
        <f t="shared" si="313"/>
        <v>0</v>
      </c>
      <c r="BU31" s="8">
        <f t="shared" si="313"/>
        <v>0</v>
      </c>
      <c r="BV31" s="8">
        <f t="shared" si="313"/>
        <v>0</v>
      </c>
      <c r="BW31" s="8">
        <f t="shared" si="313"/>
        <v>0</v>
      </c>
      <c r="BX31" s="8">
        <f t="shared" si="313"/>
        <v>0</v>
      </c>
      <c r="BY31" s="8">
        <f t="shared" si="313"/>
        <v>0</v>
      </c>
      <c r="BZ31" s="8">
        <f t="shared" si="313"/>
        <v>0</v>
      </c>
      <c r="CA31" s="8">
        <f t="shared" si="313"/>
        <v>0</v>
      </c>
      <c r="CB31" s="8">
        <f t="shared" si="313"/>
        <v>0</v>
      </c>
      <c r="CC31" s="8">
        <f t="shared" si="313"/>
        <v>0</v>
      </c>
      <c r="CD31" s="32">
        <f>SUM(BQ31:CC31)</f>
        <v>0</v>
      </c>
      <c r="CE31" s="635"/>
      <c r="CF31" s="635"/>
      <c r="CG31" s="635"/>
      <c r="CH31" s="635"/>
      <c r="CI31" s="635"/>
      <c r="CJ31" s="635"/>
      <c r="CK31" s="635"/>
      <c r="CL31" s="635"/>
      <c r="CM31" s="635"/>
      <c r="CN31" s="635"/>
      <c r="CO31" s="635"/>
      <c r="CP31" s="635"/>
      <c r="CQ31" s="635"/>
      <c r="CR31" s="34"/>
      <c r="CS31" s="8">
        <f t="shared" ref="CS31:DE31" si="314">+CS15++CS29</f>
        <v>0</v>
      </c>
      <c r="CT31" s="8">
        <f t="shared" si="314"/>
        <v>0</v>
      </c>
      <c r="CU31" s="8">
        <f t="shared" si="314"/>
        <v>0</v>
      </c>
      <c r="CV31" s="8">
        <f t="shared" si="314"/>
        <v>0</v>
      </c>
      <c r="CW31" s="8">
        <f t="shared" si="314"/>
        <v>0</v>
      </c>
      <c r="CX31" s="8">
        <f t="shared" si="314"/>
        <v>0</v>
      </c>
      <c r="CY31" s="8">
        <f t="shared" si="314"/>
        <v>0</v>
      </c>
      <c r="CZ31" s="8">
        <f t="shared" si="314"/>
        <v>0</v>
      </c>
      <c r="DA31" s="8">
        <f t="shared" si="314"/>
        <v>0</v>
      </c>
      <c r="DB31" s="8">
        <f t="shared" si="314"/>
        <v>0</v>
      </c>
      <c r="DC31" s="8">
        <f t="shared" si="314"/>
        <v>0</v>
      </c>
      <c r="DD31" s="8">
        <f t="shared" si="314"/>
        <v>0</v>
      </c>
      <c r="DE31" s="8">
        <f t="shared" si="314"/>
        <v>0</v>
      </c>
      <c r="DF31" s="30">
        <f>SUM(CS31:DE31)</f>
        <v>0</v>
      </c>
      <c r="DG31" s="30"/>
      <c r="DH31" s="8">
        <f t="shared" ref="DH31:DT31" si="315">+DH15++DH29</f>
        <v>0</v>
      </c>
      <c r="DI31" s="8">
        <f t="shared" si="315"/>
        <v>0</v>
      </c>
      <c r="DJ31" s="8">
        <f t="shared" si="315"/>
        <v>0</v>
      </c>
      <c r="DK31" s="8">
        <f t="shared" si="315"/>
        <v>0</v>
      </c>
      <c r="DL31" s="8">
        <f t="shared" si="315"/>
        <v>0</v>
      </c>
      <c r="DM31" s="8">
        <f t="shared" si="315"/>
        <v>0</v>
      </c>
      <c r="DN31" s="8">
        <f t="shared" si="315"/>
        <v>0</v>
      </c>
      <c r="DO31" s="8">
        <f t="shared" si="315"/>
        <v>0</v>
      </c>
      <c r="DP31" s="8">
        <f t="shared" si="315"/>
        <v>0</v>
      </c>
      <c r="DQ31" s="8">
        <f t="shared" si="315"/>
        <v>0</v>
      </c>
      <c r="DR31" s="8">
        <f t="shared" si="315"/>
        <v>0</v>
      </c>
      <c r="DS31" s="8">
        <f t="shared" si="315"/>
        <v>0</v>
      </c>
      <c r="DT31" s="8">
        <f t="shared" si="315"/>
        <v>0</v>
      </c>
      <c r="DU31" s="30"/>
      <c r="DW31" s="8">
        <f t="shared" ref="DW31:EJ31" si="316">+DW15++DW29</f>
        <v>0</v>
      </c>
      <c r="DX31" s="8">
        <f t="shared" si="316"/>
        <v>0</v>
      </c>
      <c r="DY31" s="8">
        <f t="shared" si="316"/>
        <v>0</v>
      </c>
      <c r="DZ31" s="8">
        <f t="shared" si="316"/>
        <v>0</v>
      </c>
      <c r="EA31" s="8">
        <f t="shared" si="316"/>
        <v>0</v>
      </c>
      <c r="EB31" s="8">
        <f t="shared" si="316"/>
        <v>0</v>
      </c>
      <c r="EC31" s="8">
        <f t="shared" si="316"/>
        <v>0</v>
      </c>
      <c r="ED31" s="8">
        <f t="shared" si="316"/>
        <v>0</v>
      </c>
      <c r="EE31" s="8">
        <f t="shared" si="316"/>
        <v>0</v>
      </c>
      <c r="EF31" s="8">
        <f t="shared" si="316"/>
        <v>0</v>
      </c>
      <c r="EG31" s="8">
        <f t="shared" si="316"/>
        <v>0</v>
      </c>
      <c r="EH31" s="8">
        <f t="shared" si="316"/>
        <v>0</v>
      </c>
      <c r="EI31" s="8">
        <f t="shared" si="316"/>
        <v>0</v>
      </c>
      <c r="EJ31" s="8">
        <f t="shared" si="316"/>
        <v>0</v>
      </c>
      <c r="EM31" s="47"/>
      <c r="EN31" s="8">
        <f t="shared" ref="EN31:FA31" si="317">+EN15++EN29</f>
        <v>0</v>
      </c>
      <c r="EO31" s="8">
        <f t="shared" si="317"/>
        <v>0</v>
      </c>
      <c r="EP31" s="8">
        <f t="shared" si="317"/>
        <v>0</v>
      </c>
      <c r="EQ31" s="8">
        <f t="shared" si="317"/>
        <v>0</v>
      </c>
      <c r="ER31" s="8">
        <f t="shared" si="317"/>
        <v>0</v>
      </c>
      <c r="ES31" s="8">
        <f t="shared" si="317"/>
        <v>0</v>
      </c>
      <c r="ET31" s="8">
        <f t="shared" si="317"/>
        <v>0</v>
      </c>
      <c r="EU31" s="8">
        <f t="shared" si="317"/>
        <v>0</v>
      </c>
      <c r="EV31" s="8">
        <f t="shared" si="317"/>
        <v>0</v>
      </c>
      <c r="EW31" s="8">
        <f t="shared" si="317"/>
        <v>0</v>
      </c>
      <c r="EX31" s="8">
        <f t="shared" si="317"/>
        <v>0</v>
      </c>
      <c r="EY31" s="8">
        <f t="shared" si="317"/>
        <v>0</v>
      </c>
      <c r="EZ31" s="8">
        <f t="shared" si="317"/>
        <v>0</v>
      </c>
      <c r="FA31" s="8">
        <f t="shared" si="317"/>
        <v>0</v>
      </c>
      <c r="FC31" s="47">
        <f t="shared" si="0"/>
        <v>0</v>
      </c>
      <c r="FD31" s="8">
        <f t="shared" ref="FD31:FQ31" si="318">+FD15++FD29</f>
        <v>0</v>
      </c>
      <c r="FE31" s="8">
        <f t="shared" si="318"/>
        <v>0</v>
      </c>
      <c r="FF31" s="8">
        <f t="shared" si="318"/>
        <v>0</v>
      </c>
      <c r="FG31" s="8">
        <f t="shared" si="318"/>
        <v>0</v>
      </c>
      <c r="FH31" s="8">
        <f t="shared" si="318"/>
        <v>0</v>
      </c>
      <c r="FI31" s="8">
        <f t="shared" si="318"/>
        <v>0</v>
      </c>
      <c r="FJ31" s="8">
        <f t="shared" si="318"/>
        <v>0</v>
      </c>
      <c r="FK31" s="8">
        <f t="shared" si="318"/>
        <v>0</v>
      </c>
      <c r="FL31" s="8">
        <f t="shared" si="318"/>
        <v>0</v>
      </c>
      <c r="FM31" s="8">
        <f t="shared" si="318"/>
        <v>0</v>
      </c>
      <c r="FN31" s="8">
        <f t="shared" si="318"/>
        <v>0</v>
      </c>
      <c r="FO31" s="8">
        <f t="shared" si="318"/>
        <v>0</v>
      </c>
      <c r="FP31" s="8">
        <f t="shared" si="318"/>
        <v>0</v>
      </c>
      <c r="FQ31" s="8">
        <f t="shared" si="318"/>
        <v>0</v>
      </c>
      <c r="FS31" s="47">
        <f t="shared" si="1"/>
        <v>0</v>
      </c>
      <c r="FT31" s="8">
        <f t="shared" ref="FT31:GG31" si="319">+FT15++FT29</f>
        <v>0</v>
      </c>
      <c r="FU31" s="8">
        <f t="shared" si="319"/>
        <v>0</v>
      </c>
      <c r="FV31" s="8">
        <f t="shared" si="319"/>
        <v>0</v>
      </c>
      <c r="FW31" s="8">
        <f t="shared" si="319"/>
        <v>0</v>
      </c>
      <c r="FX31" s="8">
        <f t="shared" si="319"/>
        <v>0</v>
      </c>
      <c r="FY31" s="8">
        <f t="shared" si="319"/>
        <v>0</v>
      </c>
      <c r="FZ31" s="8">
        <f t="shared" si="319"/>
        <v>0</v>
      </c>
      <c r="GA31" s="8">
        <f t="shared" si="319"/>
        <v>0</v>
      </c>
      <c r="GB31" s="8">
        <f t="shared" si="319"/>
        <v>0</v>
      </c>
      <c r="GC31" s="8">
        <f t="shared" si="319"/>
        <v>0</v>
      </c>
      <c r="GD31" s="8">
        <f t="shared" si="319"/>
        <v>0</v>
      </c>
      <c r="GE31" s="8">
        <f t="shared" si="319"/>
        <v>0</v>
      </c>
      <c r="GF31" s="8">
        <f t="shared" si="319"/>
        <v>0</v>
      </c>
      <c r="GG31" s="8">
        <f t="shared" si="319"/>
        <v>0</v>
      </c>
      <c r="GI31" s="47">
        <f t="shared" si="2"/>
        <v>0</v>
      </c>
      <c r="GJ31" s="8">
        <f t="shared" ref="GJ31:GW31" si="320">+GJ15++GJ29</f>
        <v>0</v>
      </c>
      <c r="GK31" s="8">
        <f t="shared" si="320"/>
        <v>0</v>
      </c>
      <c r="GL31" s="8">
        <f t="shared" si="320"/>
        <v>0</v>
      </c>
      <c r="GM31" s="8">
        <f t="shared" si="320"/>
        <v>0</v>
      </c>
      <c r="GN31" s="8">
        <f t="shared" si="320"/>
        <v>0</v>
      </c>
      <c r="GO31" s="8">
        <f t="shared" si="320"/>
        <v>0</v>
      </c>
      <c r="GP31" s="8">
        <f t="shared" si="320"/>
        <v>0</v>
      </c>
      <c r="GQ31" s="8">
        <f t="shared" si="320"/>
        <v>0</v>
      </c>
      <c r="GR31" s="8">
        <f t="shared" si="320"/>
        <v>0</v>
      </c>
      <c r="GS31" s="8">
        <f t="shared" si="320"/>
        <v>0</v>
      </c>
      <c r="GT31" s="8">
        <f t="shared" si="320"/>
        <v>0</v>
      </c>
      <c r="GU31" s="8">
        <f t="shared" si="320"/>
        <v>0</v>
      </c>
      <c r="GV31" s="8">
        <f t="shared" si="320"/>
        <v>0</v>
      </c>
      <c r="GW31" s="8">
        <f t="shared" si="320"/>
        <v>0</v>
      </c>
      <c r="GZ31" s="47">
        <f t="shared" si="3"/>
        <v>0</v>
      </c>
      <c r="HA31" s="8">
        <f t="shared" ref="HA31:HN31" si="321">+HA15++HA29</f>
        <v>0</v>
      </c>
      <c r="HB31" s="8">
        <f t="shared" si="321"/>
        <v>0</v>
      </c>
      <c r="HC31" s="8">
        <f t="shared" si="321"/>
        <v>0</v>
      </c>
      <c r="HD31" s="8">
        <f t="shared" si="321"/>
        <v>0</v>
      </c>
      <c r="HE31" s="8">
        <f t="shared" si="321"/>
        <v>0</v>
      </c>
      <c r="HF31" s="8">
        <f t="shared" si="321"/>
        <v>0</v>
      </c>
      <c r="HG31" s="8">
        <f t="shared" si="321"/>
        <v>0</v>
      </c>
      <c r="HH31" s="8">
        <f t="shared" si="321"/>
        <v>0</v>
      </c>
      <c r="HI31" s="8">
        <f t="shared" si="321"/>
        <v>0</v>
      </c>
      <c r="HJ31" s="8">
        <f t="shared" si="321"/>
        <v>0</v>
      </c>
      <c r="HK31" s="8">
        <f t="shared" si="321"/>
        <v>0</v>
      </c>
      <c r="HL31" s="8">
        <f t="shared" si="321"/>
        <v>0</v>
      </c>
      <c r="HM31" s="8">
        <f t="shared" si="321"/>
        <v>0</v>
      </c>
      <c r="HN31" s="8">
        <f t="shared" si="321"/>
        <v>0</v>
      </c>
      <c r="HQ31" s="516">
        <f t="shared" ref="HQ31:IC31" si="322">HQ15+HQ29</f>
        <v>0</v>
      </c>
      <c r="HR31" s="516">
        <f t="shared" si="322"/>
        <v>0</v>
      </c>
      <c r="HS31" s="516">
        <f t="shared" si="322"/>
        <v>0</v>
      </c>
      <c r="HT31" s="516">
        <f t="shared" si="322"/>
        <v>0</v>
      </c>
      <c r="HU31" s="516">
        <f t="shared" si="322"/>
        <v>0</v>
      </c>
      <c r="HV31" s="516">
        <f t="shared" si="322"/>
        <v>0</v>
      </c>
      <c r="HW31" s="516">
        <f t="shared" si="322"/>
        <v>0</v>
      </c>
      <c r="HX31" s="516">
        <f t="shared" si="322"/>
        <v>0</v>
      </c>
      <c r="HY31" s="516">
        <f t="shared" si="322"/>
        <v>0</v>
      </c>
      <c r="HZ31" s="516">
        <f t="shared" si="322"/>
        <v>0</v>
      </c>
      <c r="IA31" s="516">
        <f t="shared" si="322"/>
        <v>0</v>
      </c>
      <c r="IB31" s="516">
        <f t="shared" si="322"/>
        <v>0</v>
      </c>
      <c r="IC31" s="516">
        <f t="shared" si="322"/>
        <v>0</v>
      </c>
    </row>
    <row r="32" spans="2:237" ht="21" x14ac:dyDescent="0.35">
      <c r="B32" s="28"/>
      <c r="G32" s="24"/>
      <c r="H32" s="24"/>
      <c r="I32" s="28"/>
      <c r="J32" s="29"/>
      <c r="DV32" s="22"/>
      <c r="FC32" s="47">
        <f t="shared" si="0"/>
        <v>0</v>
      </c>
      <c r="FS32" s="47">
        <f t="shared" si="1"/>
        <v>0</v>
      </c>
      <c r="GI32" s="47">
        <f t="shared" si="2"/>
        <v>0</v>
      </c>
      <c r="GZ32" s="47">
        <f t="shared" si="3"/>
        <v>0</v>
      </c>
    </row>
    <row r="33" spans="2:222" ht="15" x14ac:dyDescent="0.25">
      <c r="B33" s="270" t="s">
        <v>47</v>
      </c>
      <c r="C33" s="272"/>
      <c r="D33" s="272"/>
      <c r="E33" s="272" t="s">
        <v>25</v>
      </c>
      <c r="F33" s="272"/>
      <c r="G33" s="270" t="s">
        <v>27</v>
      </c>
      <c r="H33" s="270"/>
      <c r="I33" s="270" t="s">
        <v>48</v>
      </c>
      <c r="J33" s="271">
        <f>Tabeller!D1</f>
        <v>2025</v>
      </c>
      <c r="K33" s="271">
        <f t="shared" ref="K33:V33" si="323">J33+1</f>
        <v>2026</v>
      </c>
      <c r="L33" s="271">
        <f t="shared" si="323"/>
        <v>2027</v>
      </c>
      <c r="M33" s="271">
        <f t="shared" si="323"/>
        <v>2028</v>
      </c>
      <c r="N33" s="271">
        <f t="shared" si="323"/>
        <v>2029</v>
      </c>
      <c r="O33" s="271">
        <f t="shared" si="323"/>
        <v>2030</v>
      </c>
      <c r="P33" s="271">
        <f t="shared" si="323"/>
        <v>2031</v>
      </c>
      <c r="Q33" s="271">
        <f t="shared" si="323"/>
        <v>2032</v>
      </c>
      <c r="R33" s="271">
        <f t="shared" si="323"/>
        <v>2033</v>
      </c>
      <c r="S33" s="271">
        <f t="shared" si="323"/>
        <v>2034</v>
      </c>
      <c r="T33" s="271">
        <f t="shared" si="323"/>
        <v>2035</v>
      </c>
      <c r="U33" s="271">
        <f t="shared" si="323"/>
        <v>2036</v>
      </c>
      <c r="V33" s="271">
        <f t="shared" si="323"/>
        <v>2037</v>
      </c>
      <c r="BC33" s="8">
        <f t="shared" ref="BC33:BC40" si="324">J33</f>
        <v>2025</v>
      </c>
      <c r="BD33" s="8">
        <f t="shared" ref="BD33:BD40" si="325">K33</f>
        <v>2026</v>
      </c>
      <c r="BE33" s="8">
        <f t="shared" ref="BE33:BE40" si="326">L33</f>
        <v>2027</v>
      </c>
      <c r="BF33" s="8">
        <f t="shared" ref="BF33:BF40" si="327">M33</f>
        <v>2028</v>
      </c>
      <c r="BG33" s="8">
        <f t="shared" ref="BG33:BG40" si="328">N33</f>
        <v>2029</v>
      </c>
      <c r="BH33" s="8">
        <f t="shared" ref="BH33:BH40" si="329">O33</f>
        <v>2030</v>
      </c>
      <c r="BI33" s="8">
        <f t="shared" ref="BI33:BI40" si="330">P33</f>
        <v>2031</v>
      </c>
      <c r="BJ33" s="8">
        <f t="shared" ref="BJ33:BJ40" si="331">Q33</f>
        <v>2032</v>
      </c>
      <c r="BK33" s="8">
        <f t="shared" ref="BK33:BK40" si="332">R33</f>
        <v>2033</v>
      </c>
      <c r="BL33" s="8">
        <f t="shared" ref="BL33:BL40" si="333">S33</f>
        <v>2034</v>
      </c>
      <c r="BM33" s="8">
        <f t="shared" ref="BM33:BM40" si="334">T33</f>
        <v>2035</v>
      </c>
      <c r="BN33" s="8">
        <f t="shared" ref="BN33:BN40" si="335">U33</f>
        <v>2036</v>
      </c>
      <c r="BO33" s="8">
        <f t="shared" ref="BO33:BO40" si="336">V33</f>
        <v>2037</v>
      </c>
      <c r="DI33" s="30"/>
      <c r="DW33" s="30">
        <f t="shared" ref="DW33:EI33" si="337">BC33</f>
        <v>2025</v>
      </c>
      <c r="DX33" s="30">
        <f t="shared" si="337"/>
        <v>2026</v>
      </c>
      <c r="DY33" s="30">
        <f t="shared" si="337"/>
        <v>2027</v>
      </c>
      <c r="DZ33" s="30">
        <f t="shared" si="337"/>
        <v>2028</v>
      </c>
      <c r="EA33" s="30">
        <f t="shared" si="337"/>
        <v>2029</v>
      </c>
      <c r="EB33" s="30">
        <f t="shared" si="337"/>
        <v>2030</v>
      </c>
      <c r="EC33" s="30">
        <f t="shared" si="337"/>
        <v>2031</v>
      </c>
      <c r="ED33" s="30">
        <f t="shared" si="337"/>
        <v>2032</v>
      </c>
      <c r="EE33" s="30">
        <f t="shared" si="337"/>
        <v>2033</v>
      </c>
      <c r="EF33" s="30">
        <f t="shared" si="337"/>
        <v>2034</v>
      </c>
      <c r="EG33" s="30">
        <f t="shared" si="337"/>
        <v>2035</v>
      </c>
      <c r="EH33" s="30">
        <f t="shared" si="337"/>
        <v>2036</v>
      </c>
      <c r="EI33" s="30">
        <f t="shared" si="337"/>
        <v>2037</v>
      </c>
      <c r="EJ33" s="230" t="s">
        <v>25</v>
      </c>
      <c r="EM33" s="47"/>
      <c r="EN33" s="8">
        <f t="shared" ref="EN33:EW33" si="338">BC33</f>
        <v>2025</v>
      </c>
      <c r="EO33" s="8">
        <f t="shared" si="338"/>
        <v>2026</v>
      </c>
      <c r="EP33" s="8">
        <f t="shared" si="338"/>
        <v>2027</v>
      </c>
      <c r="EQ33" s="8">
        <f t="shared" si="338"/>
        <v>2028</v>
      </c>
      <c r="ER33" s="8">
        <f t="shared" si="338"/>
        <v>2029</v>
      </c>
      <c r="ES33" s="8">
        <f t="shared" si="338"/>
        <v>2030</v>
      </c>
      <c r="ET33" s="8">
        <f t="shared" si="338"/>
        <v>2031</v>
      </c>
      <c r="EU33" s="8">
        <f t="shared" si="338"/>
        <v>2032</v>
      </c>
      <c r="EV33" s="8">
        <f t="shared" si="338"/>
        <v>2033</v>
      </c>
      <c r="EW33" s="8">
        <f t="shared" si="338"/>
        <v>2034</v>
      </c>
      <c r="EX33" s="8">
        <f t="shared" ref="EX33" si="339">BM33</f>
        <v>2035</v>
      </c>
      <c r="EY33" s="8">
        <f t="shared" ref="EY33" si="340">BN33</f>
        <v>2036</v>
      </c>
      <c r="EZ33" s="8">
        <f t="shared" ref="EZ33" si="341">BO33</f>
        <v>2037</v>
      </c>
      <c r="FA33" s="8" t="s">
        <v>39</v>
      </c>
      <c r="FC33" s="47">
        <f t="shared" si="0"/>
        <v>0</v>
      </c>
      <c r="FD33" s="8" t="s">
        <v>39</v>
      </c>
      <c r="FE33" s="8" t="s">
        <v>39</v>
      </c>
      <c r="FF33" s="8" t="s">
        <v>39</v>
      </c>
      <c r="FG33" s="8" t="s">
        <v>39</v>
      </c>
      <c r="FH33" s="8" t="s">
        <v>39</v>
      </c>
      <c r="FI33" s="8" t="s">
        <v>39</v>
      </c>
      <c r="FJ33" s="8" t="s">
        <v>39</v>
      </c>
      <c r="FK33" s="8" t="s">
        <v>39</v>
      </c>
      <c r="FL33" s="8" t="s">
        <v>39</v>
      </c>
      <c r="FM33" s="8" t="s">
        <v>39</v>
      </c>
      <c r="FN33" s="8" t="s">
        <v>39</v>
      </c>
      <c r="FO33" s="8" t="s">
        <v>39</v>
      </c>
      <c r="FP33" s="8" t="s">
        <v>39</v>
      </c>
      <c r="FQ33" s="8" t="s">
        <v>39</v>
      </c>
      <c r="FS33" s="47">
        <f t="shared" si="1"/>
        <v>0</v>
      </c>
      <c r="FT33" s="8" t="s">
        <v>39</v>
      </c>
      <c r="FU33" s="8" t="s">
        <v>39</v>
      </c>
      <c r="FV33" s="8" t="s">
        <v>39</v>
      </c>
      <c r="FW33" s="8" t="s">
        <v>39</v>
      </c>
      <c r="FX33" s="8" t="s">
        <v>39</v>
      </c>
      <c r="FY33" s="8" t="s">
        <v>39</v>
      </c>
      <c r="FZ33" s="8" t="s">
        <v>39</v>
      </c>
      <c r="GA33" s="8" t="s">
        <v>39</v>
      </c>
      <c r="GB33" s="8" t="s">
        <v>39</v>
      </c>
      <c r="GC33" s="8" t="s">
        <v>39</v>
      </c>
      <c r="GD33" s="8" t="s">
        <v>39</v>
      </c>
      <c r="GE33" s="8" t="s">
        <v>39</v>
      </c>
      <c r="GF33" s="8" t="s">
        <v>39</v>
      </c>
      <c r="GG33" s="8" t="s">
        <v>39</v>
      </c>
      <c r="GI33" s="47">
        <f t="shared" si="2"/>
        <v>0</v>
      </c>
      <c r="GJ33" s="8" t="s">
        <v>39</v>
      </c>
      <c r="GK33" s="8" t="s">
        <v>39</v>
      </c>
      <c r="GL33" s="8" t="s">
        <v>39</v>
      </c>
      <c r="GM33" s="8" t="s">
        <v>39</v>
      </c>
      <c r="GN33" s="8" t="s">
        <v>39</v>
      </c>
      <c r="GO33" s="8" t="s">
        <v>39</v>
      </c>
      <c r="GP33" s="8" t="s">
        <v>39</v>
      </c>
      <c r="GQ33" s="8" t="s">
        <v>39</v>
      </c>
      <c r="GR33" s="8" t="s">
        <v>39</v>
      </c>
      <c r="GS33" s="8" t="s">
        <v>39</v>
      </c>
      <c r="GT33" s="8" t="s">
        <v>39</v>
      </c>
      <c r="GU33" s="8" t="s">
        <v>39</v>
      </c>
      <c r="GV33" s="8" t="s">
        <v>39</v>
      </c>
      <c r="GW33" s="8" t="s">
        <v>39</v>
      </c>
      <c r="GZ33" s="47">
        <f t="shared" si="3"/>
        <v>0</v>
      </c>
      <c r="HA33" s="8" t="s">
        <v>39</v>
      </c>
      <c r="HB33" s="8" t="s">
        <v>39</v>
      </c>
      <c r="HC33" s="8" t="s">
        <v>39</v>
      </c>
      <c r="HD33" s="8" t="s">
        <v>39</v>
      </c>
      <c r="HE33" s="8" t="s">
        <v>39</v>
      </c>
      <c r="HF33" s="8" t="s">
        <v>39</v>
      </c>
      <c r="HG33" s="8" t="s">
        <v>39</v>
      </c>
      <c r="HH33" s="8" t="s">
        <v>39</v>
      </c>
      <c r="HI33" s="8" t="s">
        <v>39</v>
      </c>
      <c r="HJ33" s="8" t="s">
        <v>39</v>
      </c>
      <c r="HK33" s="8" t="s">
        <v>39</v>
      </c>
      <c r="HL33" s="8" t="s">
        <v>39</v>
      </c>
      <c r="HM33" s="8" t="s">
        <v>39</v>
      </c>
      <c r="HN33" s="8" t="s">
        <v>39</v>
      </c>
    </row>
    <row r="34" spans="2:222" ht="15" x14ac:dyDescent="0.25">
      <c r="B34" s="231"/>
      <c r="C34" s="17"/>
      <c r="D34" s="17"/>
      <c r="E34" s="420">
        <f t="shared" ref="E34:E40" si="342">SUM(J34:V34)</f>
        <v>0</v>
      </c>
      <c r="F34" s="17"/>
      <c r="G34" s="562"/>
      <c r="H34" s="17"/>
      <c r="I34" s="567"/>
      <c r="J34" s="568"/>
      <c r="K34" s="568"/>
      <c r="L34" s="568"/>
      <c r="M34" s="568"/>
      <c r="N34" s="568"/>
      <c r="O34" s="568"/>
      <c r="P34" s="568"/>
      <c r="Q34" s="568"/>
      <c r="R34" s="568"/>
      <c r="S34" s="568"/>
      <c r="T34" s="568"/>
      <c r="U34" s="568"/>
      <c r="V34" s="568"/>
      <c r="BC34" s="6">
        <f t="shared" si="324"/>
        <v>0</v>
      </c>
      <c r="BD34" s="6">
        <f t="shared" si="325"/>
        <v>0</v>
      </c>
      <c r="BE34" s="6">
        <f t="shared" si="326"/>
        <v>0</v>
      </c>
      <c r="BF34" s="6">
        <f t="shared" si="327"/>
        <v>0</v>
      </c>
      <c r="BG34" s="6">
        <f t="shared" si="328"/>
        <v>0</v>
      </c>
      <c r="BH34" s="6">
        <f t="shared" si="329"/>
        <v>0</v>
      </c>
      <c r="BI34" s="6">
        <f t="shared" si="330"/>
        <v>0</v>
      </c>
      <c r="BJ34" s="6">
        <f t="shared" si="331"/>
        <v>0</v>
      </c>
      <c r="BK34" s="6">
        <f t="shared" si="332"/>
        <v>0</v>
      </c>
      <c r="BL34" s="6">
        <f t="shared" si="333"/>
        <v>0</v>
      </c>
      <c r="BM34" s="6">
        <f t="shared" si="334"/>
        <v>0</v>
      </c>
      <c r="BN34" s="6">
        <f t="shared" si="335"/>
        <v>0</v>
      </c>
      <c r="BO34" s="6">
        <f t="shared" si="336"/>
        <v>0</v>
      </c>
      <c r="BP34" s="72">
        <f t="shared" ref="BP34:BP40" si="343">SUM(BC34:BO34)</f>
        <v>0</v>
      </c>
      <c r="DI34" s="30"/>
      <c r="DV34" s="47">
        <f>B34</f>
        <v>0</v>
      </c>
      <c r="DW34" s="72">
        <f t="shared" ref="DW34:EI40" si="344">IF($G34="Egenandel",0,-BC34)</f>
        <v>0</v>
      </c>
      <c r="DX34" s="72">
        <f t="shared" si="344"/>
        <v>0</v>
      </c>
      <c r="DY34" s="72">
        <f t="shared" si="344"/>
        <v>0</v>
      </c>
      <c r="DZ34" s="72">
        <f t="shared" si="344"/>
        <v>0</v>
      </c>
      <c r="EA34" s="72">
        <f t="shared" si="344"/>
        <v>0</v>
      </c>
      <c r="EB34" s="72">
        <f t="shared" si="344"/>
        <v>0</v>
      </c>
      <c r="EC34" s="72">
        <f t="shared" si="344"/>
        <v>0</v>
      </c>
      <c r="ED34" s="72">
        <f t="shared" si="344"/>
        <v>0</v>
      </c>
      <c r="EE34" s="72">
        <f t="shared" si="344"/>
        <v>0</v>
      </c>
      <c r="EF34" s="72">
        <f t="shared" si="344"/>
        <v>0</v>
      </c>
      <c r="EG34" s="72">
        <f t="shared" si="344"/>
        <v>0</v>
      </c>
      <c r="EH34" s="72">
        <f t="shared" si="344"/>
        <v>0</v>
      </c>
      <c r="EI34" s="72">
        <f t="shared" si="344"/>
        <v>0</v>
      </c>
      <c r="EJ34" s="72">
        <f t="shared" ref="EJ34:EJ41" si="345">SUM(DW34:EI34)</f>
        <v>0</v>
      </c>
      <c r="EM34" s="47">
        <f t="shared" ref="EM34:EM41" si="346">DV34</f>
        <v>0</v>
      </c>
      <c r="EN34" s="6">
        <f t="shared" ref="EN34:EW35" si="347">IF($G34="NFR",DW34,0)</f>
        <v>0</v>
      </c>
      <c r="EO34" s="6">
        <f t="shared" si="347"/>
        <v>0</v>
      </c>
      <c r="EP34" s="6">
        <f t="shared" si="347"/>
        <v>0</v>
      </c>
      <c r="EQ34" s="6">
        <f t="shared" si="347"/>
        <v>0</v>
      </c>
      <c r="ER34" s="6">
        <f t="shared" si="347"/>
        <v>0</v>
      </c>
      <c r="ES34" s="6">
        <f t="shared" si="347"/>
        <v>0</v>
      </c>
      <c r="ET34" s="6">
        <f t="shared" si="347"/>
        <v>0</v>
      </c>
      <c r="EU34" s="6">
        <f t="shared" si="347"/>
        <v>0</v>
      </c>
      <c r="EV34" s="6">
        <f t="shared" si="347"/>
        <v>0</v>
      </c>
      <c r="EW34" s="6">
        <f t="shared" si="347"/>
        <v>0</v>
      </c>
      <c r="EX34" s="6">
        <f t="shared" ref="EX34:EX40" si="348">IF($G34="NFR",EG34,0)</f>
        <v>0</v>
      </c>
      <c r="EY34" s="6">
        <f t="shared" ref="EY34:EY40" si="349">IF($G34="NFR",EH34,0)</f>
        <v>0</v>
      </c>
      <c r="EZ34" s="6">
        <f t="shared" ref="EZ34:EZ40" si="350">IF($G34="NFR",EI34,0)</f>
        <v>0</v>
      </c>
      <c r="FA34" s="8">
        <f t="shared" ref="FA34:FA41" si="351">SUM(EN34:EZ34)</f>
        <v>0</v>
      </c>
      <c r="FC34" s="47">
        <f t="shared" si="0"/>
        <v>0</v>
      </c>
      <c r="FD34" s="6">
        <f t="shared" ref="FD34:FP41" si="352">IF($G34=$FC$1,DW34,0)</f>
        <v>0</v>
      </c>
      <c r="FE34" s="6">
        <f t="shared" si="352"/>
        <v>0</v>
      </c>
      <c r="FF34" s="6">
        <f t="shared" si="352"/>
        <v>0</v>
      </c>
      <c r="FG34" s="6">
        <f t="shared" si="352"/>
        <v>0</v>
      </c>
      <c r="FH34" s="6">
        <f t="shared" si="352"/>
        <v>0</v>
      </c>
      <c r="FI34" s="6">
        <f t="shared" si="352"/>
        <v>0</v>
      </c>
      <c r="FJ34" s="6">
        <f t="shared" si="352"/>
        <v>0</v>
      </c>
      <c r="FK34" s="6">
        <f t="shared" si="352"/>
        <v>0</v>
      </c>
      <c r="FL34" s="6">
        <f t="shared" si="352"/>
        <v>0</v>
      </c>
      <c r="FM34" s="6">
        <f t="shared" si="352"/>
        <v>0</v>
      </c>
      <c r="FN34" s="6">
        <f t="shared" si="352"/>
        <v>0</v>
      </c>
      <c r="FO34" s="6">
        <f t="shared" si="352"/>
        <v>0</v>
      </c>
      <c r="FP34" s="6">
        <f t="shared" si="352"/>
        <v>0</v>
      </c>
      <c r="FQ34" s="8">
        <f t="shared" ref="FQ34:FQ41" si="353">SUM(FD34:FP34)</f>
        <v>0</v>
      </c>
      <c r="FS34" s="47">
        <f t="shared" si="1"/>
        <v>0</v>
      </c>
      <c r="FT34" s="6">
        <f t="shared" ref="FT34:GF41" si="354">IF($G34=$FS$1,DW34,0)</f>
        <v>0</v>
      </c>
      <c r="FU34" s="6">
        <f t="shared" si="354"/>
        <v>0</v>
      </c>
      <c r="FV34" s="6">
        <f t="shared" si="354"/>
        <v>0</v>
      </c>
      <c r="FW34" s="6">
        <f t="shared" si="354"/>
        <v>0</v>
      </c>
      <c r="FX34" s="6">
        <f t="shared" si="354"/>
        <v>0</v>
      </c>
      <c r="FY34" s="6">
        <f t="shared" si="354"/>
        <v>0</v>
      </c>
      <c r="FZ34" s="6">
        <f t="shared" si="354"/>
        <v>0</v>
      </c>
      <c r="GA34" s="6">
        <f t="shared" si="354"/>
        <v>0</v>
      </c>
      <c r="GB34" s="6">
        <f t="shared" si="354"/>
        <v>0</v>
      </c>
      <c r="GC34" s="6">
        <f t="shared" si="354"/>
        <v>0</v>
      </c>
      <c r="GD34" s="6">
        <f t="shared" si="354"/>
        <v>0</v>
      </c>
      <c r="GE34" s="6">
        <f t="shared" si="354"/>
        <v>0</v>
      </c>
      <c r="GF34" s="6">
        <f t="shared" si="354"/>
        <v>0</v>
      </c>
      <c r="GG34" s="8">
        <f t="shared" ref="GG34:GG41" si="355">SUM(FT34:GF34)</f>
        <v>0</v>
      </c>
      <c r="GI34" s="47">
        <f t="shared" si="2"/>
        <v>0</v>
      </c>
      <c r="GJ34" s="6">
        <f t="shared" ref="GJ34:GV41" si="356">IF($G34=$GI$1,DW34,0)</f>
        <v>0</v>
      </c>
      <c r="GK34" s="6">
        <f t="shared" si="356"/>
        <v>0</v>
      </c>
      <c r="GL34" s="6">
        <f t="shared" si="356"/>
        <v>0</v>
      </c>
      <c r="GM34" s="6">
        <f t="shared" si="356"/>
        <v>0</v>
      </c>
      <c r="GN34" s="6">
        <f t="shared" si="356"/>
        <v>0</v>
      </c>
      <c r="GO34" s="6">
        <f t="shared" si="356"/>
        <v>0</v>
      </c>
      <c r="GP34" s="6">
        <f t="shared" si="356"/>
        <v>0</v>
      </c>
      <c r="GQ34" s="6">
        <f t="shared" si="356"/>
        <v>0</v>
      </c>
      <c r="GR34" s="6">
        <f t="shared" si="356"/>
        <v>0</v>
      </c>
      <c r="GS34" s="6">
        <f t="shared" si="356"/>
        <v>0</v>
      </c>
      <c r="GT34" s="6">
        <f t="shared" si="356"/>
        <v>0</v>
      </c>
      <c r="GU34" s="6">
        <f t="shared" si="356"/>
        <v>0</v>
      </c>
      <c r="GV34" s="6">
        <f t="shared" si="356"/>
        <v>0</v>
      </c>
      <c r="GW34" s="8">
        <f t="shared" ref="GW34:GW41" si="357">SUM(GJ34:GV34)</f>
        <v>0</v>
      </c>
      <c r="GZ34" s="47">
        <f t="shared" si="3"/>
        <v>0</v>
      </c>
      <c r="HA34" s="6">
        <f>IF($G34=$GZ$1,BC34,0)</f>
        <v>0</v>
      </c>
      <c r="HB34" s="6">
        <f t="shared" ref="HB34:HM40" si="358">IF($G34=$GZ$1,-BD34,0)</f>
        <v>0</v>
      </c>
      <c r="HC34" s="6">
        <f t="shared" si="358"/>
        <v>0</v>
      </c>
      <c r="HD34" s="6">
        <f t="shared" si="358"/>
        <v>0</v>
      </c>
      <c r="HE34" s="6">
        <f t="shared" si="358"/>
        <v>0</v>
      </c>
      <c r="HF34" s="6">
        <f t="shared" si="358"/>
        <v>0</v>
      </c>
      <c r="HG34" s="6">
        <f t="shared" si="358"/>
        <v>0</v>
      </c>
      <c r="HH34" s="6">
        <f t="shared" si="358"/>
        <v>0</v>
      </c>
      <c r="HI34" s="6">
        <f t="shared" si="358"/>
        <v>0</v>
      </c>
      <c r="HJ34" s="6">
        <f t="shared" si="358"/>
        <v>0</v>
      </c>
      <c r="HK34" s="6">
        <f t="shared" si="358"/>
        <v>0</v>
      </c>
      <c r="HL34" s="6">
        <f t="shared" si="358"/>
        <v>0</v>
      </c>
      <c r="HM34" s="6">
        <f t="shared" si="358"/>
        <v>0</v>
      </c>
      <c r="HN34" s="8">
        <f t="shared" ref="HN34:HN41" si="359">SUM(HA34:HM34)</f>
        <v>0</v>
      </c>
    </row>
    <row r="35" spans="2:222" ht="15" x14ac:dyDescent="0.25">
      <c r="B35" s="231"/>
      <c r="C35" s="17"/>
      <c r="D35" s="17"/>
      <c r="E35" s="420">
        <f t="shared" si="342"/>
        <v>0</v>
      </c>
      <c r="F35" s="17"/>
      <c r="G35" s="562"/>
      <c r="H35" s="17"/>
      <c r="I35" s="567"/>
      <c r="J35" s="568"/>
      <c r="K35" s="568"/>
      <c r="L35" s="568"/>
      <c r="M35" s="568"/>
      <c r="N35" s="568"/>
      <c r="O35" s="568"/>
      <c r="P35" s="568"/>
      <c r="Q35" s="568"/>
      <c r="R35" s="568"/>
      <c r="S35" s="568"/>
      <c r="T35" s="568"/>
      <c r="U35" s="568"/>
      <c r="V35" s="568"/>
      <c r="BC35" s="6">
        <f t="shared" si="324"/>
        <v>0</v>
      </c>
      <c r="BD35" s="6">
        <f t="shared" si="325"/>
        <v>0</v>
      </c>
      <c r="BE35" s="6">
        <f t="shared" si="326"/>
        <v>0</v>
      </c>
      <c r="BF35" s="6">
        <f t="shared" si="327"/>
        <v>0</v>
      </c>
      <c r="BG35" s="6">
        <f t="shared" si="328"/>
        <v>0</v>
      </c>
      <c r="BH35" s="6">
        <f t="shared" si="329"/>
        <v>0</v>
      </c>
      <c r="BI35" s="6">
        <f t="shared" si="330"/>
        <v>0</v>
      </c>
      <c r="BJ35" s="6">
        <f t="shared" si="331"/>
        <v>0</v>
      </c>
      <c r="BK35" s="6">
        <f t="shared" si="332"/>
        <v>0</v>
      </c>
      <c r="BL35" s="6">
        <f t="shared" si="333"/>
        <v>0</v>
      </c>
      <c r="BM35" s="6">
        <f t="shared" si="334"/>
        <v>0</v>
      </c>
      <c r="BN35" s="6">
        <f t="shared" si="335"/>
        <v>0</v>
      </c>
      <c r="BO35" s="6">
        <f t="shared" si="336"/>
        <v>0</v>
      </c>
      <c r="BP35" s="72">
        <f t="shared" si="343"/>
        <v>0</v>
      </c>
      <c r="DI35" s="30"/>
      <c r="DV35" s="47">
        <f>B35</f>
        <v>0</v>
      </c>
      <c r="DW35" s="72">
        <f t="shared" si="344"/>
        <v>0</v>
      </c>
      <c r="DX35" s="72">
        <f t="shared" si="344"/>
        <v>0</v>
      </c>
      <c r="DY35" s="72">
        <f t="shared" si="344"/>
        <v>0</v>
      </c>
      <c r="DZ35" s="72">
        <f t="shared" si="344"/>
        <v>0</v>
      </c>
      <c r="EA35" s="72">
        <f t="shared" si="344"/>
        <v>0</v>
      </c>
      <c r="EB35" s="72">
        <f t="shared" si="344"/>
        <v>0</v>
      </c>
      <c r="EC35" s="72">
        <f t="shared" si="344"/>
        <v>0</v>
      </c>
      <c r="ED35" s="72">
        <f t="shared" si="344"/>
        <v>0</v>
      </c>
      <c r="EE35" s="72">
        <f t="shared" si="344"/>
        <v>0</v>
      </c>
      <c r="EF35" s="72">
        <f t="shared" si="344"/>
        <v>0</v>
      </c>
      <c r="EG35" s="72">
        <f t="shared" si="344"/>
        <v>0</v>
      </c>
      <c r="EH35" s="72">
        <f t="shared" si="344"/>
        <v>0</v>
      </c>
      <c r="EI35" s="72">
        <f t="shared" si="344"/>
        <v>0</v>
      </c>
      <c r="EJ35" s="72">
        <f t="shared" si="345"/>
        <v>0</v>
      </c>
      <c r="EM35" s="47">
        <f t="shared" si="346"/>
        <v>0</v>
      </c>
      <c r="EN35" s="6">
        <f t="shared" si="347"/>
        <v>0</v>
      </c>
      <c r="EO35" s="6">
        <f t="shared" si="347"/>
        <v>0</v>
      </c>
      <c r="EP35" s="6">
        <f t="shared" si="347"/>
        <v>0</v>
      </c>
      <c r="EQ35" s="6">
        <f t="shared" si="347"/>
        <v>0</v>
      </c>
      <c r="ER35" s="6">
        <f t="shared" si="347"/>
        <v>0</v>
      </c>
      <c r="ES35" s="6">
        <f t="shared" si="347"/>
        <v>0</v>
      </c>
      <c r="ET35" s="6">
        <f t="shared" si="347"/>
        <v>0</v>
      </c>
      <c r="EU35" s="6">
        <f t="shared" si="347"/>
        <v>0</v>
      </c>
      <c r="EV35" s="6">
        <f t="shared" si="347"/>
        <v>0</v>
      </c>
      <c r="EW35" s="6">
        <f t="shared" si="347"/>
        <v>0</v>
      </c>
      <c r="EX35" s="6">
        <f t="shared" si="348"/>
        <v>0</v>
      </c>
      <c r="EY35" s="6">
        <f t="shared" si="349"/>
        <v>0</v>
      </c>
      <c r="EZ35" s="6">
        <f t="shared" si="350"/>
        <v>0</v>
      </c>
      <c r="FA35" s="8">
        <f t="shared" si="351"/>
        <v>0</v>
      </c>
      <c r="FC35" s="47">
        <f t="shared" si="0"/>
        <v>0</v>
      </c>
      <c r="FD35" s="6">
        <f t="shared" si="352"/>
        <v>0</v>
      </c>
      <c r="FE35" s="6">
        <f t="shared" si="352"/>
        <v>0</v>
      </c>
      <c r="FF35" s="6">
        <f t="shared" si="352"/>
        <v>0</v>
      </c>
      <c r="FG35" s="6">
        <f t="shared" si="352"/>
        <v>0</v>
      </c>
      <c r="FH35" s="6">
        <f t="shared" si="352"/>
        <v>0</v>
      </c>
      <c r="FI35" s="6">
        <f t="shared" si="352"/>
        <v>0</v>
      </c>
      <c r="FJ35" s="6">
        <f t="shared" si="352"/>
        <v>0</v>
      </c>
      <c r="FK35" s="6">
        <f t="shared" si="352"/>
        <v>0</v>
      </c>
      <c r="FL35" s="6">
        <f t="shared" si="352"/>
        <v>0</v>
      </c>
      <c r="FM35" s="6">
        <f t="shared" si="352"/>
        <v>0</v>
      </c>
      <c r="FN35" s="6">
        <f t="shared" si="352"/>
        <v>0</v>
      </c>
      <c r="FO35" s="6">
        <f t="shared" si="352"/>
        <v>0</v>
      </c>
      <c r="FP35" s="6">
        <f t="shared" si="352"/>
        <v>0</v>
      </c>
      <c r="FQ35" s="8">
        <f t="shared" si="353"/>
        <v>0</v>
      </c>
      <c r="FS35" s="47">
        <f t="shared" si="1"/>
        <v>0</v>
      </c>
      <c r="FT35" s="6">
        <f t="shared" si="354"/>
        <v>0</v>
      </c>
      <c r="FU35" s="6">
        <f t="shared" si="354"/>
        <v>0</v>
      </c>
      <c r="FV35" s="6">
        <f t="shared" si="354"/>
        <v>0</v>
      </c>
      <c r="FW35" s="6">
        <f t="shared" si="354"/>
        <v>0</v>
      </c>
      <c r="FX35" s="6">
        <f t="shared" si="354"/>
        <v>0</v>
      </c>
      <c r="FY35" s="6">
        <f t="shared" si="354"/>
        <v>0</v>
      </c>
      <c r="FZ35" s="6">
        <f t="shared" si="354"/>
        <v>0</v>
      </c>
      <c r="GA35" s="6">
        <f t="shared" si="354"/>
        <v>0</v>
      </c>
      <c r="GB35" s="6">
        <f t="shared" si="354"/>
        <v>0</v>
      </c>
      <c r="GC35" s="6">
        <f t="shared" si="354"/>
        <v>0</v>
      </c>
      <c r="GD35" s="6">
        <f t="shared" si="354"/>
        <v>0</v>
      </c>
      <c r="GE35" s="6">
        <f t="shared" si="354"/>
        <v>0</v>
      </c>
      <c r="GF35" s="6">
        <f t="shared" si="354"/>
        <v>0</v>
      </c>
      <c r="GG35" s="8">
        <f t="shared" si="355"/>
        <v>0</v>
      </c>
      <c r="GI35" s="47">
        <f t="shared" si="2"/>
        <v>0</v>
      </c>
      <c r="GJ35" s="6">
        <f t="shared" si="356"/>
        <v>0</v>
      </c>
      <c r="GK35" s="6">
        <f t="shared" si="356"/>
        <v>0</v>
      </c>
      <c r="GL35" s="6">
        <f t="shared" si="356"/>
        <v>0</v>
      </c>
      <c r="GM35" s="6">
        <f t="shared" si="356"/>
        <v>0</v>
      </c>
      <c r="GN35" s="6">
        <f t="shared" si="356"/>
        <v>0</v>
      </c>
      <c r="GO35" s="6">
        <f t="shared" si="356"/>
        <v>0</v>
      </c>
      <c r="GP35" s="6">
        <f t="shared" si="356"/>
        <v>0</v>
      </c>
      <c r="GQ35" s="6">
        <f t="shared" si="356"/>
        <v>0</v>
      </c>
      <c r="GR35" s="6">
        <f t="shared" si="356"/>
        <v>0</v>
      </c>
      <c r="GS35" s="6">
        <f t="shared" si="356"/>
        <v>0</v>
      </c>
      <c r="GT35" s="6">
        <f t="shared" si="356"/>
        <v>0</v>
      </c>
      <c r="GU35" s="6">
        <f t="shared" si="356"/>
        <v>0</v>
      </c>
      <c r="GV35" s="6">
        <f t="shared" si="356"/>
        <v>0</v>
      </c>
      <c r="GW35" s="8">
        <f t="shared" si="357"/>
        <v>0</v>
      </c>
      <c r="GZ35" s="47">
        <f t="shared" si="3"/>
        <v>0</v>
      </c>
      <c r="HA35" s="6">
        <f>IF($G35=$GZ$1,BC35,0)</f>
        <v>0</v>
      </c>
      <c r="HB35" s="6">
        <f t="shared" si="358"/>
        <v>0</v>
      </c>
      <c r="HC35" s="6">
        <f t="shared" si="358"/>
        <v>0</v>
      </c>
      <c r="HD35" s="6">
        <f t="shared" si="358"/>
        <v>0</v>
      </c>
      <c r="HE35" s="6">
        <f t="shared" si="358"/>
        <v>0</v>
      </c>
      <c r="HF35" s="6">
        <f t="shared" si="358"/>
        <v>0</v>
      </c>
      <c r="HG35" s="6">
        <f t="shared" si="358"/>
        <v>0</v>
      </c>
      <c r="HH35" s="6">
        <f t="shared" si="358"/>
        <v>0</v>
      </c>
      <c r="HI35" s="6">
        <f t="shared" si="358"/>
        <v>0</v>
      </c>
      <c r="HJ35" s="6">
        <f t="shared" si="358"/>
        <v>0</v>
      </c>
      <c r="HK35" s="6">
        <f t="shared" si="358"/>
        <v>0</v>
      </c>
      <c r="HL35" s="6">
        <f t="shared" si="358"/>
        <v>0</v>
      </c>
      <c r="HM35" s="6">
        <f t="shared" si="358"/>
        <v>0</v>
      </c>
      <c r="HN35" s="8">
        <f t="shared" si="359"/>
        <v>0</v>
      </c>
    </row>
    <row r="36" spans="2:222" ht="15" x14ac:dyDescent="0.25">
      <c r="B36" s="231"/>
      <c r="C36" s="17"/>
      <c r="D36" s="17"/>
      <c r="E36" s="420">
        <f t="shared" si="342"/>
        <v>0</v>
      </c>
      <c r="F36" s="17"/>
      <c r="G36" s="562"/>
      <c r="H36" s="17"/>
      <c r="I36" s="567"/>
      <c r="J36" s="568"/>
      <c r="K36" s="568"/>
      <c r="L36" s="568"/>
      <c r="M36" s="568"/>
      <c r="N36" s="568"/>
      <c r="O36" s="568"/>
      <c r="P36" s="568"/>
      <c r="Q36" s="568"/>
      <c r="R36" s="568"/>
      <c r="S36" s="568"/>
      <c r="T36" s="568"/>
      <c r="U36" s="568"/>
      <c r="V36" s="568"/>
      <c r="BC36" s="6"/>
      <c r="BD36" s="6"/>
      <c r="BE36" s="6"/>
      <c r="BF36" s="6"/>
      <c r="BG36" s="6"/>
      <c r="BH36" s="6"/>
      <c r="BI36" s="6"/>
      <c r="BJ36" s="6"/>
      <c r="BK36" s="6"/>
      <c r="BL36" s="6"/>
      <c r="BM36" s="6"/>
      <c r="BN36" s="6"/>
      <c r="BO36" s="6"/>
      <c r="BP36" s="72"/>
      <c r="DI36" s="30"/>
      <c r="DW36" s="72"/>
      <c r="DX36" s="72"/>
      <c r="DY36" s="72"/>
      <c r="DZ36" s="72"/>
      <c r="EA36" s="72"/>
      <c r="EB36" s="72"/>
      <c r="EC36" s="72"/>
      <c r="ED36" s="72"/>
      <c r="EE36" s="72"/>
      <c r="EF36" s="72"/>
      <c r="EG36" s="72"/>
      <c r="EH36" s="72"/>
      <c r="EI36" s="72"/>
      <c r="EJ36" s="72"/>
      <c r="EM36" s="47"/>
      <c r="EN36" s="6"/>
      <c r="EO36" s="6"/>
      <c r="EP36" s="6"/>
      <c r="EQ36" s="6"/>
      <c r="ER36" s="6"/>
      <c r="ES36" s="6"/>
      <c r="ET36" s="6"/>
      <c r="EU36" s="6"/>
      <c r="EV36" s="6"/>
      <c r="EW36" s="6"/>
      <c r="EX36" s="6"/>
      <c r="EY36" s="6"/>
      <c r="EZ36" s="6"/>
      <c r="FA36" s="8"/>
      <c r="FC36" s="47"/>
      <c r="FD36" s="6"/>
      <c r="FE36" s="6"/>
      <c r="FF36" s="6"/>
      <c r="FG36" s="6"/>
      <c r="FH36" s="6"/>
      <c r="FI36" s="6"/>
      <c r="FJ36" s="6"/>
      <c r="FK36" s="6"/>
      <c r="FL36" s="6"/>
      <c r="FM36" s="6"/>
      <c r="FN36" s="6"/>
      <c r="FO36" s="6"/>
      <c r="FP36" s="6"/>
      <c r="FQ36" s="8"/>
      <c r="FS36" s="47"/>
      <c r="FT36" s="6"/>
      <c r="FU36" s="6"/>
      <c r="FV36" s="6"/>
      <c r="FW36" s="6"/>
      <c r="FX36" s="6"/>
      <c r="FY36" s="6"/>
      <c r="FZ36" s="6"/>
      <c r="GA36" s="6"/>
      <c r="GB36" s="6"/>
      <c r="GC36" s="6"/>
      <c r="GD36" s="6"/>
      <c r="GE36" s="6"/>
      <c r="GF36" s="6"/>
      <c r="GG36" s="8"/>
      <c r="GI36" s="47"/>
      <c r="GJ36" s="6"/>
      <c r="GK36" s="6"/>
      <c r="GL36" s="6"/>
      <c r="GM36" s="6"/>
      <c r="GN36" s="6"/>
      <c r="GO36" s="6"/>
      <c r="GP36" s="6"/>
      <c r="GQ36" s="6"/>
      <c r="GR36" s="6"/>
      <c r="GS36" s="6"/>
      <c r="GT36" s="6"/>
      <c r="GU36" s="6"/>
      <c r="GV36" s="6"/>
      <c r="GW36" s="8"/>
      <c r="GZ36" s="47"/>
      <c r="HA36" s="6"/>
      <c r="HB36" s="6"/>
      <c r="HC36" s="6"/>
      <c r="HD36" s="6"/>
      <c r="HE36" s="6"/>
      <c r="HF36" s="6"/>
      <c r="HG36" s="6"/>
      <c r="HH36" s="6"/>
      <c r="HI36" s="6"/>
      <c r="HJ36" s="6"/>
      <c r="HK36" s="6"/>
      <c r="HL36" s="6"/>
      <c r="HM36" s="6"/>
      <c r="HN36" s="8"/>
    </row>
    <row r="37" spans="2:222" ht="15" x14ac:dyDescent="0.25">
      <c r="B37" s="231"/>
      <c r="C37" s="17"/>
      <c r="D37" s="17"/>
      <c r="E37" s="420">
        <f t="shared" si="342"/>
        <v>0</v>
      </c>
      <c r="F37" s="17"/>
      <c r="G37" s="562"/>
      <c r="H37" s="17"/>
      <c r="I37" s="567"/>
      <c r="J37" s="568"/>
      <c r="K37" s="568"/>
      <c r="L37" s="568"/>
      <c r="M37" s="568"/>
      <c r="N37" s="568"/>
      <c r="O37" s="568"/>
      <c r="P37" s="568"/>
      <c r="Q37" s="568"/>
      <c r="R37" s="568"/>
      <c r="S37" s="568"/>
      <c r="T37" s="568"/>
      <c r="U37" s="568"/>
      <c r="V37" s="568"/>
      <c r="BC37" s="6"/>
      <c r="BD37" s="6"/>
      <c r="BE37" s="6"/>
      <c r="BF37" s="6"/>
      <c r="BG37" s="6"/>
      <c r="BH37" s="6"/>
      <c r="BI37" s="6"/>
      <c r="BJ37" s="6"/>
      <c r="BK37" s="6"/>
      <c r="BL37" s="6"/>
      <c r="BM37" s="6"/>
      <c r="BN37" s="6"/>
      <c r="BO37" s="6"/>
      <c r="BP37" s="72"/>
      <c r="DI37" s="30"/>
      <c r="DW37" s="72"/>
      <c r="DX37" s="72"/>
      <c r="DY37" s="72"/>
      <c r="DZ37" s="72"/>
      <c r="EA37" s="72"/>
      <c r="EB37" s="72"/>
      <c r="EC37" s="72"/>
      <c r="ED37" s="72"/>
      <c r="EE37" s="72"/>
      <c r="EF37" s="72"/>
      <c r="EG37" s="72"/>
      <c r="EH37" s="72"/>
      <c r="EI37" s="72"/>
      <c r="EJ37" s="72"/>
      <c r="EM37" s="47"/>
      <c r="EN37" s="6"/>
      <c r="EO37" s="6"/>
      <c r="EP37" s="6"/>
      <c r="EQ37" s="6"/>
      <c r="ER37" s="6"/>
      <c r="ES37" s="6"/>
      <c r="ET37" s="6"/>
      <c r="EU37" s="6"/>
      <c r="EV37" s="6"/>
      <c r="EW37" s="6"/>
      <c r="EX37" s="6"/>
      <c r="EY37" s="6"/>
      <c r="EZ37" s="6"/>
      <c r="FA37" s="8"/>
      <c r="FC37" s="47"/>
      <c r="FD37" s="6"/>
      <c r="FE37" s="6"/>
      <c r="FF37" s="6"/>
      <c r="FG37" s="6"/>
      <c r="FH37" s="6"/>
      <c r="FI37" s="6"/>
      <c r="FJ37" s="6"/>
      <c r="FK37" s="6"/>
      <c r="FL37" s="6"/>
      <c r="FM37" s="6"/>
      <c r="FN37" s="6"/>
      <c r="FO37" s="6"/>
      <c r="FP37" s="6"/>
      <c r="FQ37" s="8"/>
      <c r="FS37" s="47"/>
      <c r="FT37" s="6"/>
      <c r="FU37" s="6"/>
      <c r="FV37" s="6"/>
      <c r="FW37" s="6"/>
      <c r="FX37" s="6"/>
      <c r="FY37" s="6"/>
      <c r="FZ37" s="6"/>
      <c r="GA37" s="6"/>
      <c r="GB37" s="6"/>
      <c r="GC37" s="6"/>
      <c r="GD37" s="6"/>
      <c r="GE37" s="6"/>
      <c r="GF37" s="6"/>
      <c r="GG37" s="8"/>
      <c r="GI37" s="47"/>
      <c r="GJ37" s="6"/>
      <c r="GK37" s="6"/>
      <c r="GL37" s="6"/>
      <c r="GM37" s="6"/>
      <c r="GN37" s="6"/>
      <c r="GO37" s="6"/>
      <c r="GP37" s="6"/>
      <c r="GQ37" s="6"/>
      <c r="GR37" s="6"/>
      <c r="GS37" s="6"/>
      <c r="GT37" s="6"/>
      <c r="GU37" s="6"/>
      <c r="GV37" s="6"/>
      <c r="GW37" s="8"/>
      <c r="GZ37" s="47"/>
      <c r="HA37" s="6"/>
      <c r="HB37" s="6"/>
      <c r="HC37" s="6"/>
      <c r="HD37" s="6"/>
      <c r="HE37" s="6"/>
      <c r="HF37" s="6"/>
      <c r="HG37" s="6"/>
      <c r="HH37" s="6"/>
      <c r="HI37" s="6"/>
      <c r="HJ37" s="6"/>
      <c r="HK37" s="6"/>
      <c r="HL37" s="6"/>
      <c r="HM37" s="6"/>
      <c r="HN37" s="8"/>
    </row>
    <row r="38" spans="2:222" ht="15" x14ac:dyDescent="0.25">
      <c r="B38" s="231"/>
      <c r="C38" s="17"/>
      <c r="D38" s="17"/>
      <c r="E38" s="420">
        <f t="shared" si="342"/>
        <v>0</v>
      </c>
      <c r="F38" s="17"/>
      <c r="G38" s="562"/>
      <c r="H38" s="17"/>
      <c r="I38" s="567"/>
      <c r="J38" s="568"/>
      <c r="K38" s="568"/>
      <c r="L38" s="568"/>
      <c r="M38" s="568"/>
      <c r="N38" s="568"/>
      <c r="O38" s="568"/>
      <c r="P38" s="568"/>
      <c r="Q38" s="568"/>
      <c r="R38" s="568"/>
      <c r="S38" s="568"/>
      <c r="T38" s="568"/>
      <c r="U38" s="568"/>
      <c r="V38" s="568"/>
      <c r="BC38" s="6"/>
      <c r="BD38" s="6"/>
      <c r="BE38" s="6"/>
      <c r="BF38" s="6"/>
      <c r="BG38" s="6"/>
      <c r="BH38" s="6"/>
      <c r="BI38" s="6"/>
      <c r="BJ38" s="6"/>
      <c r="BK38" s="6"/>
      <c r="BL38" s="6"/>
      <c r="BM38" s="6"/>
      <c r="BN38" s="6"/>
      <c r="BO38" s="6"/>
      <c r="BP38" s="72"/>
      <c r="DI38" s="30"/>
      <c r="DW38" s="72"/>
      <c r="DX38" s="72"/>
      <c r="DY38" s="72"/>
      <c r="DZ38" s="72"/>
      <c r="EA38" s="72"/>
      <c r="EB38" s="72"/>
      <c r="EC38" s="72"/>
      <c r="ED38" s="72"/>
      <c r="EE38" s="72"/>
      <c r="EF38" s="72"/>
      <c r="EG38" s="72"/>
      <c r="EH38" s="72"/>
      <c r="EI38" s="72"/>
      <c r="EJ38" s="72"/>
      <c r="EM38" s="47"/>
      <c r="EN38" s="6"/>
      <c r="EO38" s="6"/>
      <c r="EP38" s="6"/>
      <c r="EQ38" s="6"/>
      <c r="ER38" s="6"/>
      <c r="ES38" s="6"/>
      <c r="ET38" s="6"/>
      <c r="EU38" s="6"/>
      <c r="EV38" s="6"/>
      <c r="EW38" s="6"/>
      <c r="EX38" s="6"/>
      <c r="EY38" s="6"/>
      <c r="EZ38" s="6"/>
      <c r="FA38" s="8"/>
      <c r="FC38" s="47"/>
      <c r="FD38" s="6"/>
      <c r="FE38" s="6"/>
      <c r="FF38" s="6"/>
      <c r="FG38" s="6"/>
      <c r="FH38" s="6"/>
      <c r="FI38" s="6"/>
      <c r="FJ38" s="6"/>
      <c r="FK38" s="6"/>
      <c r="FL38" s="6"/>
      <c r="FM38" s="6"/>
      <c r="FN38" s="6"/>
      <c r="FO38" s="6"/>
      <c r="FP38" s="6"/>
      <c r="FQ38" s="8"/>
      <c r="FS38" s="47"/>
      <c r="FT38" s="6"/>
      <c r="FU38" s="6"/>
      <c r="FV38" s="6"/>
      <c r="FW38" s="6"/>
      <c r="FX38" s="6"/>
      <c r="FY38" s="6"/>
      <c r="FZ38" s="6"/>
      <c r="GA38" s="6"/>
      <c r="GB38" s="6"/>
      <c r="GC38" s="6"/>
      <c r="GD38" s="6"/>
      <c r="GE38" s="6"/>
      <c r="GF38" s="6"/>
      <c r="GG38" s="8"/>
      <c r="GI38" s="47"/>
      <c r="GJ38" s="6"/>
      <c r="GK38" s="6"/>
      <c r="GL38" s="6"/>
      <c r="GM38" s="6"/>
      <c r="GN38" s="6"/>
      <c r="GO38" s="6"/>
      <c r="GP38" s="6"/>
      <c r="GQ38" s="6"/>
      <c r="GR38" s="6"/>
      <c r="GS38" s="6"/>
      <c r="GT38" s="6"/>
      <c r="GU38" s="6"/>
      <c r="GV38" s="6"/>
      <c r="GW38" s="8"/>
      <c r="GZ38" s="47"/>
      <c r="HA38" s="6"/>
      <c r="HB38" s="6"/>
      <c r="HC38" s="6"/>
      <c r="HD38" s="6"/>
      <c r="HE38" s="6"/>
      <c r="HF38" s="6"/>
      <c r="HG38" s="6"/>
      <c r="HH38" s="6"/>
      <c r="HI38" s="6"/>
      <c r="HJ38" s="6"/>
      <c r="HK38" s="6"/>
      <c r="HL38" s="6"/>
      <c r="HM38" s="6"/>
      <c r="HN38" s="8"/>
    </row>
    <row r="39" spans="2:222" ht="15" x14ac:dyDescent="0.25">
      <c r="B39" s="231"/>
      <c r="C39" s="17"/>
      <c r="D39" s="17"/>
      <c r="E39" s="420">
        <f t="shared" si="342"/>
        <v>0</v>
      </c>
      <c r="F39" s="17"/>
      <c r="G39" s="562"/>
      <c r="H39" s="17"/>
      <c r="I39" s="567"/>
      <c r="J39" s="568"/>
      <c r="K39" s="568"/>
      <c r="L39" s="568"/>
      <c r="M39" s="568"/>
      <c r="N39" s="568"/>
      <c r="O39" s="568"/>
      <c r="P39" s="568"/>
      <c r="Q39" s="568"/>
      <c r="R39" s="568"/>
      <c r="S39" s="568"/>
      <c r="T39" s="568"/>
      <c r="U39" s="568"/>
      <c r="V39" s="568"/>
      <c r="BC39" s="6"/>
      <c r="BD39" s="6"/>
      <c r="BE39" s="6"/>
      <c r="BF39" s="6"/>
      <c r="BG39" s="6"/>
      <c r="BH39" s="6"/>
      <c r="BI39" s="6"/>
      <c r="BJ39" s="6"/>
      <c r="BK39" s="6"/>
      <c r="BL39" s="6"/>
      <c r="BM39" s="6"/>
      <c r="BN39" s="6"/>
      <c r="BO39" s="6"/>
      <c r="BP39" s="72"/>
      <c r="DI39" s="30"/>
      <c r="DW39" s="72"/>
      <c r="DX39" s="72"/>
      <c r="DY39" s="72"/>
      <c r="DZ39" s="72"/>
      <c r="EA39" s="72"/>
      <c r="EB39" s="72"/>
      <c r="EC39" s="72"/>
      <c r="ED39" s="72"/>
      <c r="EE39" s="72"/>
      <c r="EF39" s="72"/>
      <c r="EG39" s="72"/>
      <c r="EH39" s="72"/>
      <c r="EI39" s="72"/>
      <c r="EJ39" s="72"/>
      <c r="EM39" s="47"/>
      <c r="EN39" s="6"/>
      <c r="EO39" s="6"/>
      <c r="EP39" s="6"/>
      <c r="EQ39" s="6"/>
      <c r="ER39" s="6"/>
      <c r="ES39" s="6"/>
      <c r="ET39" s="6"/>
      <c r="EU39" s="6"/>
      <c r="EV39" s="6"/>
      <c r="EW39" s="6"/>
      <c r="EX39" s="6"/>
      <c r="EY39" s="6"/>
      <c r="EZ39" s="6"/>
      <c r="FA39" s="8"/>
      <c r="FC39" s="47"/>
      <c r="FD39" s="6"/>
      <c r="FE39" s="6"/>
      <c r="FF39" s="6"/>
      <c r="FG39" s="6"/>
      <c r="FH39" s="6"/>
      <c r="FI39" s="6"/>
      <c r="FJ39" s="6"/>
      <c r="FK39" s="6"/>
      <c r="FL39" s="6"/>
      <c r="FM39" s="6"/>
      <c r="FN39" s="6"/>
      <c r="FO39" s="6"/>
      <c r="FP39" s="6"/>
      <c r="FQ39" s="8"/>
      <c r="FS39" s="47"/>
      <c r="FT39" s="6"/>
      <c r="FU39" s="6"/>
      <c r="FV39" s="6"/>
      <c r="FW39" s="6"/>
      <c r="FX39" s="6"/>
      <c r="FY39" s="6"/>
      <c r="FZ39" s="6"/>
      <c r="GA39" s="6"/>
      <c r="GB39" s="6"/>
      <c r="GC39" s="6"/>
      <c r="GD39" s="6"/>
      <c r="GE39" s="6"/>
      <c r="GF39" s="6"/>
      <c r="GG39" s="8"/>
      <c r="GI39" s="47"/>
      <c r="GJ39" s="6"/>
      <c r="GK39" s="6"/>
      <c r="GL39" s="6"/>
      <c r="GM39" s="6"/>
      <c r="GN39" s="6"/>
      <c r="GO39" s="6"/>
      <c r="GP39" s="6"/>
      <c r="GQ39" s="6"/>
      <c r="GR39" s="6"/>
      <c r="GS39" s="6"/>
      <c r="GT39" s="6"/>
      <c r="GU39" s="6"/>
      <c r="GV39" s="6"/>
      <c r="GW39" s="8"/>
      <c r="GZ39" s="47"/>
      <c r="HA39" s="6"/>
      <c r="HB39" s="6"/>
      <c r="HC39" s="6"/>
      <c r="HD39" s="6"/>
      <c r="HE39" s="6"/>
      <c r="HF39" s="6"/>
      <c r="HG39" s="6"/>
      <c r="HH39" s="6"/>
      <c r="HI39" s="6"/>
      <c r="HJ39" s="6"/>
      <c r="HK39" s="6"/>
      <c r="HL39" s="6"/>
      <c r="HM39" s="6"/>
      <c r="HN39" s="8"/>
    </row>
    <row r="40" spans="2:222" ht="15" x14ac:dyDescent="0.25">
      <c r="B40" s="231"/>
      <c r="C40" s="17"/>
      <c r="D40" s="17"/>
      <c r="E40" s="420">
        <f t="shared" si="342"/>
        <v>0</v>
      </c>
      <c r="F40" s="17"/>
      <c r="G40" s="562"/>
      <c r="H40" s="17"/>
      <c r="I40" s="567"/>
      <c r="J40" s="568"/>
      <c r="K40" s="568"/>
      <c r="L40" s="568"/>
      <c r="M40" s="568"/>
      <c r="N40" s="568"/>
      <c r="O40" s="568"/>
      <c r="P40" s="568"/>
      <c r="Q40" s="568"/>
      <c r="R40" s="568"/>
      <c r="S40" s="568"/>
      <c r="T40" s="568"/>
      <c r="U40" s="568"/>
      <c r="V40" s="568"/>
      <c r="BC40" s="6">
        <f t="shared" si="324"/>
        <v>0</v>
      </c>
      <c r="BD40" s="6">
        <f t="shared" si="325"/>
        <v>0</v>
      </c>
      <c r="BE40" s="6">
        <f t="shared" si="326"/>
        <v>0</v>
      </c>
      <c r="BF40" s="6">
        <f t="shared" si="327"/>
        <v>0</v>
      </c>
      <c r="BG40" s="6">
        <f t="shared" si="328"/>
        <v>0</v>
      </c>
      <c r="BH40" s="6">
        <f t="shared" si="329"/>
        <v>0</v>
      </c>
      <c r="BI40" s="6">
        <f t="shared" si="330"/>
        <v>0</v>
      </c>
      <c r="BJ40" s="6">
        <f t="shared" si="331"/>
        <v>0</v>
      </c>
      <c r="BK40" s="6">
        <f t="shared" si="332"/>
        <v>0</v>
      </c>
      <c r="BL40" s="6">
        <f t="shared" si="333"/>
        <v>0</v>
      </c>
      <c r="BM40" s="6">
        <f t="shared" si="334"/>
        <v>0</v>
      </c>
      <c r="BN40" s="6">
        <f t="shared" si="335"/>
        <v>0</v>
      </c>
      <c r="BO40" s="6">
        <f t="shared" si="336"/>
        <v>0</v>
      </c>
      <c r="BP40" s="72">
        <f t="shared" si="343"/>
        <v>0</v>
      </c>
      <c r="DI40" s="30"/>
      <c r="DV40" s="47">
        <f>B40</f>
        <v>0</v>
      </c>
      <c r="DW40" s="72">
        <f t="shared" si="344"/>
        <v>0</v>
      </c>
      <c r="DX40" s="72">
        <f t="shared" si="344"/>
        <v>0</v>
      </c>
      <c r="DY40" s="72">
        <f t="shared" si="344"/>
        <v>0</v>
      </c>
      <c r="DZ40" s="72">
        <f t="shared" si="344"/>
        <v>0</v>
      </c>
      <c r="EA40" s="72">
        <f t="shared" si="344"/>
        <v>0</v>
      </c>
      <c r="EB40" s="72">
        <f t="shared" si="344"/>
        <v>0</v>
      </c>
      <c r="EC40" s="72">
        <f t="shared" si="344"/>
        <v>0</v>
      </c>
      <c r="ED40" s="72">
        <f t="shared" si="344"/>
        <v>0</v>
      </c>
      <c r="EE40" s="72">
        <f t="shared" si="344"/>
        <v>0</v>
      </c>
      <c r="EF40" s="72">
        <f t="shared" si="344"/>
        <v>0</v>
      </c>
      <c r="EG40" s="72">
        <f t="shared" si="344"/>
        <v>0</v>
      </c>
      <c r="EH40" s="72">
        <f t="shared" si="344"/>
        <v>0</v>
      </c>
      <c r="EI40" s="72">
        <f t="shared" si="344"/>
        <v>0</v>
      </c>
      <c r="EJ40" s="72">
        <f t="shared" si="345"/>
        <v>0</v>
      </c>
      <c r="EM40" s="47">
        <f t="shared" ref="EM40" si="360">DV40</f>
        <v>0</v>
      </c>
      <c r="EN40" s="6">
        <f t="shared" ref="EN40" si="361">IF($G40="NFR",DW40,0)</f>
        <v>0</v>
      </c>
      <c r="EO40" s="6">
        <f t="shared" ref="EO40" si="362">IF($G40="NFR",DX40,0)</f>
        <v>0</v>
      </c>
      <c r="EP40" s="6">
        <f t="shared" ref="EP40" si="363">IF($G40="NFR",DY40,0)</f>
        <v>0</v>
      </c>
      <c r="EQ40" s="6">
        <f t="shared" ref="EQ40" si="364">IF($G40="NFR",DZ40,0)</f>
        <v>0</v>
      </c>
      <c r="ER40" s="6">
        <f t="shared" ref="ER40" si="365">IF($G40="NFR",EA40,0)</f>
        <v>0</v>
      </c>
      <c r="ES40" s="6">
        <f t="shared" ref="ES40" si="366">IF($G40="NFR",EB40,0)</f>
        <v>0</v>
      </c>
      <c r="ET40" s="6">
        <f t="shared" ref="ET40" si="367">IF($G40="NFR",EC40,0)</f>
        <v>0</v>
      </c>
      <c r="EU40" s="6">
        <f t="shared" ref="EU40" si="368">IF($G40="NFR",ED40,0)</f>
        <v>0</v>
      </c>
      <c r="EV40" s="6">
        <f t="shared" ref="EV40" si="369">IF($G40="NFR",EE40,0)</f>
        <v>0</v>
      </c>
      <c r="EW40" s="6">
        <f t="shared" ref="EW40" si="370">IF($G40="NFR",EF40,0)</f>
        <v>0</v>
      </c>
      <c r="EX40" s="6">
        <f t="shared" si="348"/>
        <v>0</v>
      </c>
      <c r="EY40" s="6">
        <f t="shared" si="349"/>
        <v>0</v>
      </c>
      <c r="EZ40" s="6">
        <f t="shared" si="350"/>
        <v>0</v>
      </c>
      <c r="FA40" s="8">
        <f t="shared" si="351"/>
        <v>0</v>
      </c>
      <c r="FC40" s="47">
        <f t="shared" ref="FC40" si="371">EM40</f>
        <v>0</v>
      </c>
      <c r="FD40" s="6">
        <f t="shared" si="352"/>
        <v>0</v>
      </c>
      <c r="FE40" s="6">
        <f t="shared" si="352"/>
        <v>0</v>
      </c>
      <c r="FF40" s="6">
        <f t="shared" si="352"/>
        <v>0</v>
      </c>
      <c r="FG40" s="6">
        <f t="shared" si="352"/>
        <v>0</v>
      </c>
      <c r="FH40" s="6">
        <f t="shared" si="352"/>
        <v>0</v>
      </c>
      <c r="FI40" s="6">
        <f t="shared" si="352"/>
        <v>0</v>
      </c>
      <c r="FJ40" s="6">
        <f t="shared" si="352"/>
        <v>0</v>
      </c>
      <c r="FK40" s="6">
        <f t="shared" si="352"/>
        <v>0</v>
      </c>
      <c r="FL40" s="6">
        <f t="shared" si="352"/>
        <v>0</v>
      </c>
      <c r="FM40" s="6">
        <f t="shared" si="352"/>
        <v>0</v>
      </c>
      <c r="FN40" s="6">
        <f t="shared" si="352"/>
        <v>0</v>
      </c>
      <c r="FO40" s="6">
        <f t="shared" si="352"/>
        <v>0</v>
      </c>
      <c r="FP40" s="6">
        <f t="shared" si="352"/>
        <v>0</v>
      </c>
      <c r="FQ40" s="8">
        <f t="shared" si="353"/>
        <v>0</v>
      </c>
      <c r="FS40" s="47">
        <f t="shared" ref="FS40" si="372">FC40</f>
        <v>0</v>
      </c>
      <c r="FT40" s="6">
        <f t="shared" si="354"/>
        <v>0</v>
      </c>
      <c r="FU40" s="6">
        <f t="shared" si="354"/>
        <v>0</v>
      </c>
      <c r="FV40" s="6">
        <f t="shared" si="354"/>
        <v>0</v>
      </c>
      <c r="FW40" s="6">
        <f t="shared" si="354"/>
        <v>0</v>
      </c>
      <c r="FX40" s="6">
        <f t="shared" si="354"/>
        <v>0</v>
      </c>
      <c r="FY40" s="6">
        <f t="shared" si="354"/>
        <v>0</v>
      </c>
      <c r="FZ40" s="6">
        <f t="shared" si="354"/>
        <v>0</v>
      </c>
      <c r="GA40" s="6">
        <f t="shared" si="354"/>
        <v>0</v>
      </c>
      <c r="GB40" s="6">
        <f t="shared" si="354"/>
        <v>0</v>
      </c>
      <c r="GC40" s="6">
        <f t="shared" si="354"/>
        <v>0</v>
      </c>
      <c r="GD40" s="6">
        <f t="shared" si="354"/>
        <v>0</v>
      </c>
      <c r="GE40" s="6">
        <f t="shared" si="354"/>
        <v>0</v>
      </c>
      <c r="GF40" s="6">
        <f t="shared" si="354"/>
        <v>0</v>
      </c>
      <c r="GG40" s="8">
        <f t="shared" si="355"/>
        <v>0</v>
      </c>
      <c r="GI40" s="47">
        <f t="shared" ref="GI40" si="373">FS40</f>
        <v>0</v>
      </c>
      <c r="GJ40" s="6">
        <f t="shared" si="356"/>
        <v>0</v>
      </c>
      <c r="GK40" s="6">
        <f t="shared" si="356"/>
        <v>0</v>
      </c>
      <c r="GL40" s="6">
        <f t="shared" si="356"/>
        <v>0</v>
      </c>
      <c r="GM40" s="6">
        <f t="shared" si="356"/>
        <v>0</v>
      </c>
      <c r="GN40" s="6">
        <f t="shared" si="356"/>
        <v>0</v>
      </c>
      <c r="GO40" s="6">
        <f t="shared" si="356"/>
        <v>0</v>
      </c>
      <c r="GP40" s="6">
        <f t="shared" si="356"/>
        <v>0</v>
      </c>
      <c r="GQ40" s="6">
        <f t="shared" si="356"/>
        <v>0</v>
      </c>
      <c r="GR40" s="6">
        <f t="shared" si="356"/>
        <v>0</v>
      </c>
      <c r="GS40" s="6">
        <f t="shared" si="356"/>
        <v>0</v>
      </c>
      <c r="GT40" s="6">
        <f t="shared" si="356"/>
        <v>0</v>
      </c>
      <c r="GU40" s="6">
        <f t="shared" si="356"/>
        <v>0</v>
      </c>
      <c r="GV40" s="6">
        <f t="shared" si="356"/>
        <v>0</v>
      </c>
      <c r="GW40" s="8">
        <f t="shared" si="357"/>
        <v>0</v>
      </c>
      <c r="GZ40" s="47">
        <f t="shared" ref="GZ40" si="374">GI40</f>
        <v>0</v>
      </c>
      <c r="HA40" s="6">
        <f>IF($G40=$GZ$1,BC40,0)</f>
        <v>0</v>
      </c>
      <c r="HB40" s="6">
        <f t="shared" si="358"/>
        <v>0</v>
      </c>
      <c r="HC40" s="6">
        <f t="shared" si="358"/>
        <v>0</v>
      </c>
      <c r="HD40" s="6">
        <f t="shared" si="358"/>
        <v>0</v>
      </c>
      <c r="HE40" s="6">
        <f t="shared" si="358"/>
        <v>0</v>
      </c>
      <c r="HF40" s="6">
        <f t="shared" si="358"/>
        <v>0</v>
      </c>
      <c r="HG40" s="6">
        <f t="shared" si="358"/>
        <v>0</v>
      </c>
      <c r="HH40" s="6">
        <f t="shared" si="358"/>
        <v>0</v>
      </c>
      <c r="HI40" s="6">
        <f t="shared" si="358"/>
        <v>0</v>
      </c>
      <c r="HJ40" s="6">
        <f t="shared" si="358"/>
        <v>0</v>
      </c>
      <c r="HK40" s="6">
        <f t="shared" si="358"/>
        <v>0</v>
      </c>
      <c r="HL40" s="6">
        <f t="shared" si="358"/>
        <v>0</v>
      </c>
      <c r="HM40" s="6">
        <f t="shared" si="358"/>
        <v>0</v>
      </c>
      <c r="HN40" s="8">
        <f t="shared" si="359"/>
        <v>0</v>
      </c>
    </row>
    <row r="41" spans="2:222" ht="15" x14ac:dyDescent="0.25">
      <c r="B41" s="12" t="s">
        <v>49</v>
      </c>
      <c r="C41" s="16"/>
      <c r="D41" s="16"/>
      <c r="E41" s="16">
        <f>SUM(E34:E40)</f>
        <v>0</v>
      </c>
      <c r="F41" s="16"/>
      <c r="G41" s="12"/>
      <c r="H41" s="12"/>
      <c r="I41" s="13"/>
      <c r="J41" s="13">
        <f t="shared" ref="J41:V41" si="375">SUM(J34:J40)</f>
        <v>0</v>
      </c>
      <c r="K41" s="13">
        <f t="shared" si="375"/>
        <v>0</v>
      </c>
      <c r="L41" s="13">
        <f t="shared" si="375"/>
        <v>0</v>
      </c>
      <c r="M41" s="13">
        <f t="shared" si="375"/>
        <v>0</v>
      </c>
      <c r="N41" s="13">
        <f t="shared" si="375"/>
        <v>0</v>
      </c>
      <c r="O41" s="13">
        <f t="shared" si="375"/>
        <v>0</v>
      </c>
      <c r="P41" s="13">
        <f t="shared" si="375"/>
        <v>0</v>
      </c>
      <c r="Q41" s="13">
        <f t="shared" si="375"/>
        <v>0</v>
      </c>
      <c r="R41" s="13">
        <f t="shared" si="375"/>
        <v>0</v>
      </c>
      <c r="S41" s="13">
        <f t="shared" si="375"/>
        <v>0</v>
      </c>
      <c r="T41" s="13">
        <f t="shared" si="375"/>
        <v>0</v>
      </c>
      <c r="U41" s="13">
        <f t="shared" si="375"/>
        <v>0</v>
      </c>
      <c r="V41" s="13">
        <f t="shared" si="375"/>
        <v>0</v>
      </c>
      <c r="BC41" s="8">
        <f t="shared" ref="BC41:BO41" si="376">SUM(BC34:BC40)</f>
        <v>0</v>
      </c>
      <c r="BD41" s="8">
        <f t="shared" si="376"/>
        <v>0</v>
      </c>
      <c r="BE41" s="8">
        <f t="shared" si="376"/>
        <v>0</v>
      </c>
      <c r="BF41" s="8">
        <f t="shared" si="376"/>
        <v>0</v>
      </c>
      <c r="BG41" s="8">
        <f t="shared" si="376"/>
        <v>0</v>
      </c>
      <c r="BH41" s="8">
        <f t="shared" si="376"/>
        <v>0</v>
      </c>
      <c r="BI41" s="8">
        <f t="shared" si="376"/>
        <v>0</v>
      </c>
      <c r="BJ41" s="8">
        <f t="shared" si="376"/>
        <v>0</v>
      </c>
      <c r="BK41" s="8">
        <f t="shared" si="376"/>
        <v>0</v>
      </c>
      <c r="BL41" s="8">
        <f t="shared" si="376"/>
        <v>0</v>
      </c>
      <c r="BM41" s="8">
        <f t="shared" si="376"/>
        <v>0</v>
      </c>
      <c r="BN41" s="8">
        <f t="shared" si="376"/>
        <v>0</v>
      </c>
      <c r="BO41" s="8">
        <f t="shared" si="376"/>
        <v>0</v>
      </c>
      <c r="BP41" s="72">
        <f t="shared" ref="BP41" si="377">SUM(BC41:BL41)</f>
        <v>0</v>
      </c>
      <c r="DI41" s="30"/>
      <c r="DV41" s="47" t="str">
        <f>B41</f>
        <v>Sum drift</v>
      </c>
      <c r="DW41" s="72">
        <f t="shared" ref="DW41:EI41" si="378">SUM(DW34:DW40)</f>
        <v>0</v>
      </c>
      <c r="DX41" s="72">
        <f t="shared" si="378"/>
        <v>0</v>
      </c>
      <c r="DY41" s="72">
        <f t="shared" si="378"/>
        <v>0</v>
      </c>
      <c r="DZ41" s="72">
        <f t="shared" si="378"/>
        <v>0</v>
      </c>
      <c r="EA41" s="72">
        <f t="shared" si="378"/>
        <v>0</v>
      </c>
      <c r="EB41" s="72">
        <f t="shared" si="378"/>
        <v>0</v>
      </c>
      <c r="EC41" s="72">
        <f t="shared" si="378"/>
        <v>0</v>
      </c>
      <c r="ED41" s="72">
        <f t="shared" si="378"/>
        <v>0</v>
      </c>
      <c r="EE41" s="72">
        <f t="shared" si="378"/>
        <v>0</v>
      </c>
      <c r="EF41" s="72">
        <f t="shared" si="378"/>
        <v>0</v>
      </c>
      <c r="EG41" s="72">
        <f t="shared" si="378"/>
        <v>0</v>
      </c>
      <c r="EH41" s="72">
        <f t="shared" si="378"/>
        <v>0</v>
      </c>
      <c r="EI41" s="72">
        <f t="shared" si="378"/>
        <v>0</v>
      </c>
      <c r="EJ41" s="72">
        <f t="shared" si="345"/>
        <v>0</v>
      </c>
      <c r="EM41" s="47" t="str">
        <f t="shared" si="346"/>
        <v>Sum drift</v>
      </c>
      <c r="EN41" s="6">
        <f t="shared" ref="EN41:EW41" si="379">IF($G41="NFR",DW41,0)</f>
        <v>0</v>
      </c>
      <c r="EO41" s="6">
        <f t="shared" si="379"/>
        <v>0</v>
      </c>
      <c r="EP41" s="6">
        <f t="shared" si="379"/>
        <v>0</v>
      </c>
      <c r="EQ41" s="6">
        <f t="shared" si="379"/>
        <v>0</v>
      </c>
      <c r="ER41" s="6">
        <f t="shared" si="379"/>
        <v>0</v>
      </c>
      <c r="ES41" s="6">
        <f t="shared" si="379"/>
        <v>0</v>
      </c>
      <c r="ET41" s="6">
        <f t="shared" si="379"/>
        <v>0</v>
      </c>
      <c r="EU41" s="6">
        <f t="shared" si="379"/>
        <v>0</v>
      </c>
      <c r="EV41" s="6">
        <f t="shared" si="379"/>
        <v>0</v>
      </c>
      <c r="EW41" s="6">
        <f t="shared" si="379"/>
        <v>0</v>
      </c>
      <c r="EX41" s="6">
        <f t="shared" ref="EX41" si="380">IF($G41="NFR",EG41,0)</f>
        <v>0</v>
      </c>
      <c r="EY41" s="6">
        <f t="shared" ref="EY41" si="381">IF($G41="NFR",EH41,0)</f>
        <v>0</v>
      </c>
      <c r="EZ41" s="6">
        <f t="shared" ref="EZ41" si="382">IF($G41="NFR",EI41,0)</f>
        <v>0</v>
      </c>
      <c r="FA41" s="8">
        <f t="shared" si="351"/>
        <v>0</v>
      </c>
      <c r="FC41" s="47" t="str">
        <f t="shared" si="0"/>
        <v>Sum drift</v>
      </c>
      <c r="FD41" s="6">
        <f t="shared" si="352"/>
        <v>0</v>
      </c>
      <c r="FE41" s="6">
        <f t="shared" si="352"/>
        <v>0</v>
      </c>
      <c r="FF41" s="6">
        <f t="shared" si="352"/>
        <v>0</v>
      </c>
      <c r="FG41" s="6">
        <f t="shared" si="352"/>
        <v>0</v>
      </c>
      <c r="FH41" s="6">
        <f t="shared" si="352"/>
        <v>0</v>
      </c>
      <c r="FI41" s="6">
        <f t="shared" si="352"/>
        <v>0</v>
      </c>
      <c r="FJ41" s="6">
        <f t="shared" si="352"/>
        <v>0</v>
      </c>
      <c r="FK41" s="6">
        <f t="shared" si="352"/>
        <v>0</v>
      </c>
      <c r="FL41" s="6">
        <f t="shared" si="352"/>
        <v>0</v>
      </c>
      <c r="FM41" s="6">
        <f t="shared" si="352"/>
        <v>0</v>
      </c>
      <c r="FN41" s="6">
        <f t="shared" si="352"/>
        <v>0</v>
      </c>
      <c r="FO41" s="6">
        <f t="shared" si="352"/>
        <v>0</v>
      </c>
      <c r="FP41" s="6">
        <f t="shared" si="352"/>
        <v>0</v>
      </c>
      <c r="FQ41" s="8">
        <f t="shared" si="353"/>
        <v>0</v>
      </c>
      <c r="FS41" s="47" t="str">
        <f t="shared" si="1"/>
        <v>Sum drift</v>
      </c>
      <c r="FT41" s="6">
        <f t="shared" si="354"/>
        <v>0</v>
      </c>
      <c r="FU41" s="6">
        <f t="shared" si="354"/>
        <v>0</v>
      </c>
      <c r="FV41" s="6">
        <f t="shared" si="354"/>
        <v>0</v>
      </c>
      <c r="FW41" s="6">
        <f t="shared" si="354"/>
        <v>0</v>
      </c>
      <c r="FX41" s="6">
        <f t="shared" si="354"/>
        <v>0</v>
      </c>
      <c r="FY41" s="6">
        <f t="shared" si="354"/>
        <v>0</v>
      </c>
      <c r="FZ41" s="6">
        <f t="shared" si="354"/>
        <v>0</v>
      </c>
      <c r="GA41" s="6">
        <f t="shared" si="354"/>
        <v>0</v>
      </c>
      <c r="GB41" s="6">
        <f t="shared" si="354"/>
        <v>0</v>
      </c>
      <c r="GC41" s="6">
        <f t="shared" si="354"/>
        <v>0</v>
      </c>
      <c r="GD41" s="6">
        <f t="shared" si="354"/>
        <v>0</v>
      </c>
      <c r="GE41" s="6">
        <f t="shared" si="354"/>
        <v>0</v>
      </c>
      <c r="GF41" s="6">
        <f t="shared" si="354"/>
        <v>0</v>
      </c>
      <c r="GG41" s="8">
        <f t="shared" si="355"/>
        <v>0</v>
      </c>
      <c r="GI41" s="47" t="str">
        <f t="shared" si="2"/>
        <v>Sum drift</v>
      </c>
      <c r="GJ41" s="6">
        <f t="shared" si="356"/>
        <v>0</v>
      </c>
      <c r="GK41" s="6">
        <f t="shared" si="356"/>
        <v>0</v>
      </c>
      <c r="GL41" s="6">
        <f t="shared" si="356"/>
        <v>0</v>
      </c>
      <c r="GM41" s="6">
        <f t="shared" si="356"/>
        <v>0</v>
      </c>
      <c r="GN41" s="6">
        <f t="shared" si="356"/>
        <v>0</v>
      </c>
      <c r="GO41" s="6">
        <f t="shared" si="356"/>
        <v>0</v>
      </c>
      <c r="GP41" s="6">
        <f t="shared" si="356"/>
        <v>0</v>
      </c>
      <c r="GQ41" s="6">
        <f t="shared" si="356"/>
        <v>0</v>
      </c>
      <c r="GR41" s="6">
        <f t="shared" si="356"/>
        <v>0</v>
      </c>
      <c r="GS41" s="6">
        <f t="shared" si="356"/>
        <v>0</v>
      </c>
      <c r="GT41" s="6">
        <f t="shared" si="356"/>
        <v>0</v>
      </c>
      <c r="GU41" s="6">
        <f t="shared" si="356"/>
        <v>0</v>
      </c>
      <c r="GV41" s="6">
        <f t="shared" si="356"/>
        <v>0</v>
      </c>
      <c r="GW41" s="8">
        <f t="shared" si="357"/>
        <v>0</v>
      </c>
      <c r="GZ41" s="47" t="str">
        <f t="shared" si="3"/>
        <v>Sum drift</v>
      </c>
      <c r="HA41" s="8">
        <f t="shared" ref="HA41:HM41" si="383">SUM(HA34:HA40)</f>
        <v>0</v>
      </c>
      <c r="HB41" s="8">
        <f t="shared" si="383"/>
        <v>0</v>
      </c>
      <c r="HC41" s="8">
        <f t="shared" si="383"/>
        <v>0</v>
      </c>
      <c r="HD41" s="8">
        <f t="shared" si="383"/>
        <v>0</v>
      </c>
      <c r="HE41" s="8">
        <f t="shared" si="383"/>
        <v>0</v>
      </c>
      <c r="HF41" s="8">
        <f t="shared" si="383"/>
        <v>0</v>
      </c>
      <c r="HG41" s="8">
        <f t="shared" si="383"/>
        <v>0</v>
      </c>
      <c r="HH41" s="8">
        <f t="shared" si="383"/>
        <v>0</v>
      </c>
      <c r="HI41" s="8">
        <f t="shared" si="383"/>
        <v>0</v>
      </c>
      <c r="HJ41" s="8">
        <f t="shared" si="383"/>
        <v>0</v>
      </c>
      <c r="HK41" s="8">
        <f t="shared" si="383"/>
        <v>0</v>
      </c>
      <c r="HL41" s="8">
        <f t="shared" si="383"/>
        <v>0</v>
      </c>
      <c r="HM41" s="8">
        <f t="shared" si="383"/>
        <v>0</v>
      </c>
      <c r="HN41" s="8">
        <f t="shared" si="359"/>
        <v>0</v>
      </c>
    </row>
    <row r="42" spans="2:222" ht="21" x14ac:dyDescent="0.35">
      <c r="B42" s="24"/>
      <c r="G42" s="24"/>
      <c r="H42" s="24"/>
      <c r="I42" s="24"/>
      <c r="J42" s="29"/>
      <c r="DI42" s="30"/>
      <c r="EM42" s="47"/>
      <c r="FC42" s="47">
        <f t="shared" si="0"/>
        <v>0</v>
      </c>
      <c r="FS42" s="47">
        <f t="shared" si="1"/>
        <v>0</v>
      </c>
      <c r="GI42" s="47">
        <f t="shared" si="2"/>
        <v>0</v>
      </c>
      <c r="GZ42" s="47">
        <f t="shared" si="3"/>
        <v>0</v>
      </c>
    </row>
    <row r="43" spans="2:222" customFormat="1" x14ac:dyDescent="0.2"/>
    <row r="44" spans="2:222" ht="23.25" customHeight="1" x14ac:dyDescent="0.25">
      <c r="B44" s="12" t="s">
        <v>51</v>
      </c>
      <c r="C44" s="16"/>
      <c r="D44" s="16">
        <f>C15+C29</f>
        <v>0</v>
      </c>
      <c r="E44" s="16"/>
      <c r="F44" s="16"/>
      <c r="G44" s="12"/>
      <c r="H44" s="12"/>
      <c r="I44" s="13"/>
      <c r="J44" s="13"/>
      <c r="K44" s="13"/>
      <c r="L44" s="13"/>
      <c r="M44" s="13"/>
      <c r="N44" s="13"/>
      <c r="O44" s="13"/>
      <c r="P44" s="13"/>
      <c r="Q44" s="13"/>
      <c r="R44" s="13"/>
      <c r="S44" s="13"/>
      <c r="T44" s="13"/>
      <c r="U44" s="13"/>
      <c r="V44" s="13"/>
      <c r="DI44" s="30"/>
      <c r="DW44" s="72"/>
      <c r="DX44" s="72"/>
      <c r="DY44" s="72"/>
      <c r="DZ44" s="72"/>
      <c r="EA44" s="72"/>
      <c r="EB44" s="72"/>
      <c r="EC44" s="72"/>
      <c r="ED44" s="72"/>
      <c r="EE44" s="72"/>
      <c r="EF44" s="72"/>
      <c r="EG44" s="72"/>
      <c r="EH44" s="72"/>
      <c r="EI44" s="72"/>
      <c r="EJ44" s="72"/>
      <c r="EM44" s="47"/>
      <c r="EN44" s="30"/>
      <c r="EO44" s="30"/>
      <c r="EP44" s="30"/>
      <c r="EQ44" s="30"/>
      <c r="ER44" s="30"/>
      <c r="ES44" s="30"/>
      <c r="ET44" s="30"/>
      <c r="EU44" s="30"/>
      <c r="EV44" s="30"/>
      <c r="EW44" s="30"/>
      <c r="EX44" s="30"/>
      <c r="EY44" s="30"/>
      <c r="EZ44" s="30"/>
      <c r="FA44" s="30"/>
      <c r="FC44" s="47"/>
      <c r="FD44" s="30"/>
      <c r="FE44" s="30"/>
      <c r="FF44" s="30"/>
      <c r="FG44" s="30"/>
      <c r="FH44" s="30"/>
      <c r="FI44" s="30"/>
      <c r="FJ44" s="30"/>
      <c r="FK44" s="30"/>
      <c r="FL44" s="30"/>
      <c r="FM44" s="30"/>
      <c r="FN44" s="30"/>
      <c r="FO44" s="30"/>
      <c r="FP44" s="30"/>
      <c r="FQ44" s="30"/>
      <c r="FS44" s="47"/>
      <c r="FT44" s="30"/>
      <c r="FU44" s="30"/>
      <c r="FV44" s="30"/>
      <c r="FW44" s="30"/>
      <c r="FX44" s="30"/>
      <c r="FY44" s="30"/>
      <c r="FZ44" s="30"/>
      <c r="GA44" s="30"/>
      <c r="GB44" s="30"/>
      <c r="GC44" s="30"/>
      <c r="GD44" s="30"/>
      <c r="GE44" s="30"/>
      <c r="GF44" s="30"/>
      <c r="GG44" s="30"/>
      <c r="GI44" s="47"/>
      <c r="GJ44" s="30"/>
      <c r="GK44" s="30"/>
      <c r="GL44" s="30"/>
      <c r="GM44" s="30"/>
      <c r="GN44" s="30"/>
      <c r="GO44" s="30"/>
      <c r="GP44" s="30"/>
      <c r="GQ44" s="30"/>
      <c r="GR44" s="30"/>
      <c r="GS44" s="30"/>
      <c r="GT44" s="30"/>
      <c r="GU44" s="30"/>
      <c r="GV44" s="30"/>
      <c r="GW44" s="30"/>
      <c r="GZ44" s="47"/>
      <c r="HA44" s="30"/>
      <c r="HB44" s="30"/>
      <c r="HC44" s="30"/>
      <c r="HD44" s="30"/>
      <c r="HE44" s="30"/>
      <c r="HF44" s="30"/>
      <c r="HG44" s="30"/>
      <c r="HH44" s="30"/>
      <c r="HI44" s="30"/>
      <c r="HJ44" s="30"/>
      <c r="HK44" s="30"/>
      <c r="HL44" s="30"/>
      <c r="HM44" s="30"/>
      <c r="HN44" s="30"/>
    </row>
    <row r="45" spans="2:222" ht="23.25" customHeight="1" x14ac:dyDescent="0.25">
      <c r="B45" s="12" t="s">
        <v>52</v>
      </c>
      <c r="C45" s="16"/>
      <c r="D45" s="16">
        <f>D15+D29</f>
        <v>0</v>
      </c>
      <c r="E45" s="16"/>
      <c r="F45" s="16"/>
      <c r="G45" s="12"/>
      <c r="H45" s="12"/>
      <c r="I45" s="13"/>
      <c r="J45" s="13"/>
      <c r="K45" s="13"/>
      <c r="L45" s="13"/>
      <c r="M45" s="13"/>
      <c r="N45" s="13"/>
      <c r="O45" s="13"/>
      <c r="P45" s="13"/>
      <c r="Q45" s="13"/>
      <c r="R45" s="13"/>
      <c r="S45" s="13"/>
      <c r="T45" s="13"/>
      <c r="U45" s="13"/>
      <c r="V45" s="13"/>
      <c r="DI45" s="30"/>
      <c r="DW45" s="72"/>
      <c r="DX45" s="72"/>
      <c r="DY45" s="72"/>
      <c r="DZ45" s="72"/>
      <c r="EA45" s="72"/>
      <c r="EB45" s="72"/>
      <c r="EC45" s="72"/>
      <c r="ED45" s="72"/>
      <c r="EE45" s="72"/>
      <c r="EF45" s="72"/>
      <c r="EG45" s="72"/>
      <c r="EH45" s="72"/>
      <c r="EI45" s="72"/>
      <c r="EJ45" s="72"/>
      <c r="EM45" s="47"/>
      <c r="EN45" s="30"/>
      <c r="EO45" s="30"/>
      <c r="EP45" s="30"/>
      <c r="EQ45" s="30"/>
      <c r="ER45" s="30"/>
      <c r="ES45" s="30"/>
      <c r="ET45" s="30"/>
      <c r="EU45" s="30"/>
      <c r="EV45" s="30"/>
      <c r="EW45" s="30"/>
      <c r="EX45" s="30"/>
      <c r="EY45" s="30"/>
      <c r="EZ45" s="30"/>
      <c r="FA45" s="30"/>
      <c r="FC45" s="47"/>
      <c r="FD45" s="30"/>
      <c r="FE45" s="30"/>
      <c r="FF45" s="30"/>
      <c r="FG45" s="30"/>
      <c r="FH45" s="30"/>
      <c r="FI45" s="30"/>
      <c r="FJ45" s="30"/>
      <c r="FK45" s="30"/>
      <c r="FL45" s="30"/>
      <c r="FM45" s="30"/>
      <c r="FN45" s="30"/>
      <c r="FO45" s="30"/>
      <c r="FP45" s="30"/>
      <c r="FQ45" s="30"/>
      <c r="FS45" s="47"/>
      <c r="FT45" s="30"/>
      <c r="FU45" s="30"/>
      <c r="FV45" s="30"/>
      <c r="FW45" s="30"/>
      <c r="FX45" s="30"/>
      <c r="FY45" s="30"/>
      <c r="FZ45" s="30"/>
      <c r="GA45" s="30"/>
      <c r="GB45" s="30"/>
      <c r="GC45" s="30"/>
      <c r="GD45" s="30"/>
      <c r="GE45" s="30"/>
      <c r="GF45" s="30"/>
      <c r="GG45" s="30"/>
      <c r="GI45" s="47"/>
      <c r="GJ45" s="30"/>
      <c r="GK45" s="30"/>
      <c r="GL45" s="30"/>
      <c r="GM45" s="30"/>
      <c r="GN45" s="30"/>
      <c r="GO45" s="30"/>
      <c r="GP45" s="30"/>
      <c r="GQ45" s="30"/>
      <c r="GR45" s="30"/>
      <c r="GS45" s="30"/>
      <c r="GT45" s="30"/>
      <c r="GU45" s="30"/>
      <c r="GV45" s="30"/>
      <c r="GW45" s="30"/>
      <c r="GZ45" s="47"/>
      <c r="HA45" s="30"/>
      <c r="HB45" s="30"/>
      <c r="HC45" s="30"/>
      <c r="HD45" s="30"/>
      <c r="HE45" s="30"/>
      <c r="HF45" s="30"/>
      <c r="HG45" s="30"/>
      <c r="HH45" s="30"/>
      <c r="HI45" s="30"/>
      <c r="HJ45" s="30"/>
      <c r="HK45" s="30"/>
      <c r="HL45" s="30"/>
      <c r="HM45" s="30"/>
      <c r="HN45" s="30"/>
    </row>
    <row r="46" spans="2:222" ht="23.25" customHeight="1" x14ac:dyDescent="0.25">
      <c r="B46" s="12" t="s">
        <v>53</v>
      </c>
      <c r="C46" s="16"/>
      <c r="D46" s="16">
        <f>E41</f>
        <v>0</v>
      </c>
      <c r="E46" s="16"/>
      <c r="F46" s="16"/>
      <c r="G46" s="12"/>
      <c r="H46" s="12"/>
      <c r="I46" s="13"/>
      <c r="J46" s="13"/>
      <c r="K46" s="13"/>
      <c r="L46" s="13"/>
      <c r="M46" s="13"/>
      <c r="N46" s="13"/>
      <c r="O46" s="13"/>
      <c r="P46" s="13"/>
      <c r="Q46" s="13"/>
      <c r="R46" s="13"/>
      <c r="S46" s="13"/>
      <c r="T46" s="13"/>
      <c r="U46" s="13"/>
      <c r="V46" s="13"/>
      <c r="DI46" s="30"/>
      <c r="DW46" s="72"/>
      <c r="DX46" s="72"/>
      <c r="DY46" s="72"/>
      <c r="DZ46" s="72"/>
      <c r="EA46" s="72"/>
      <c r="EB46" s="72"/>
      <c r="EC46" s="72"/>
      <c r="ED46" s="72"/>
      <c r="EE46" s="72"/>
      <c r="EF46" s="72"/>
      <c r="EG46" s="72"/>
      <c r="EH46" s="72"/>
      <c r="EI46" s="72"/>
      <c r="EJ46" s="72"/>
      <c r="EM46" s="47"/>
      <c r="EN46" s="30"/>
      <c r="EO46" s="30"/>
      <c r="EP46" s="30"/>
      <c r="EQ46" s="30"/>
      <c r="ER46" s="30"/>
      <c r="ES46" s="30"/>
      <c r="ET46" s="30"/>
      <c r="EU46" s="30"/>
      <c r="EV46" s="30"/>
      <c r="EW46" s="30"/>
      <c r="EX46" s="30"/>
      <c r="EY46" s="30"/>
      <c r="EZ46" s="30"/>
      <c r="FA46" s="30"/>
      <c r="FC46" s="47"/>
      <c r="FD46" s="30"/>
      <c r="FE46" s="30"/>
      <c r="FF46" s="30"/>
      <c r="FG46" s="30"/>
      <c r="FH46" s="30"/>
      <c r="FI46" s="30"/>
      <c r="FJ46" s="30"/>
      <c r="FK46" s="30"/>
      <c r="FL46" s="30"/>
      <c r="FM46" s="30"/>
      <c r="FN46" s="30"/>
      <c r="FO46" s="30"/>
      <c r="FP46" s="30"/>
      <c r="FQ46" s="30"/>
      <c r="FS46" s="47"/>
      <c r="FT46" s="30"/>
      <c r="FU46" s="30"/>
      <c r="FV46" s="30"/>
      <c r="FW46" s="30"/>
      <c r="FX46" s="30"/>
      <c r="FY46" s="30"/>
      <c r="FZ46" s="30"/>
      <c r="GA46" s="30"/>
      <c r="GB46" s="30"/>
      <c r="GC46" s="30"/>
      <c r="GD46" s="30"/>
      <c r="GE46" s="30"/>
      <c r="GF46" s="30"/>
      <c r="GG46" s="30"/>
      <c r="GI46" s="47"/>
      <c r="GJ46" s="30"/>
      <c r="GK46" s="30"/>
      <c r="GL46" s="30"/>
      <c r="GM46" s="30"/>
      <c r="GN46" s="30"/>
      <c r="GO46" s="30"/>
      <c r="GP46" s="30"/>
      <c r="GQ46" s="30"/>
      <c r="GR46" s="30"/>
      <c r="GS46" s="30"/>
      <c r="GT46" s="30"/>
      <c r="GU46" s="30"/>
      <c r="GV46" s="30"/>
      <c r="GW46" s="30"/>
      <c r="GZ46" s="47"/>
      <c r="HA46" s="30"/>
      <c r="HB46" s="30"/>
      <c r="HC46" s="30"/>
      <c r="HD46" s="30"/>
      <c r="HE46" s="30"/>
      <c r="HF46" s="30"/>
      <c r="HG46" s="30"/>
      <c r="HH46" s="30"/>
      <c r="HI46" s="30"/>
      <c r="HJ46" s="30"/>
      <c r="HK46" s="30"/>
      <c r="HL46" s="30"/>
      <c r="HM46" s="30"/>
      <c r="HN46" s="30"/>
    </row>
    <row r="47" spans="2:222" ht="23.25" customHeight="1" x14ac:dyDescent="0.25">
      <c r="B47" s="12" t="s">
        <v>54</v>
      </c>
      <c r="C47" s="16"/>
      <c r="D47" s="16">
        <f>Registrering!L18</f>
        <v>0</v>
      </c>
      <c r="E47" s="16"/>
      <c r="F47" s="16"/>
      <c r="G47" s="12"/>
      <c r="H47" s="12"/>
      <c r="I47" s="13"/>
      <c r="J47" s="13"/>
      <c r="K47" s="13"/>
      <c r="L47" s="13"/>
      <c r="M47" s="13"/>
      <c r="N47" s="13"/>
      <c r="O47" s="13"/>
      <c r="P47" s="13"/>
      <c r="Q47" s="13"/>
      <c r="R47" s="13"/>
      <c r="S47" s="13"/>
      <c r="T47" s="13"/>
      <c r="U47" s="13"/>
      <c r="V47" s="13"/>
      <c r="DI47" s="30"/>
      <c r="DW47" s="72"/>
      <c r="DX47" s="72"/>
      <c r="DY47" s="72"/>
      <c r="DZ47" s="72"/>
      <c r="EA47" s="72"/>
      <c r="EB47" s="72"/>
      <c r="EC47" s="72"/>
      <c r="ED47" s="72"/>
      <c r="EE47" s="72"/>
      <c r="EF47" s="72"/>
      <c r="EG47" s="72"/>
      <c r="EH47" s="72"/>
      <c r="EI47" s="72"/>
      <c r="EJ47" s="72"/>
      <c r="EM47" s="47"/>
      <c r="EN47" s="30"/>
      <c r="EO47" s="30"/>
      <c r="EP47" s="30"/>
      <c r="EQ47" s="30"/>
      <c r="ER47" s="30"/>
      <c r="ES47" s="30"/>
      <c r="ET47" s="30"/>
      <c r="EU47" s="30"/>
      <c r="EV47" s="30"/>
      <c r="EW47" s="30"/>
      <c r="EX47" s="30"/>
      <c r="EY47" s="30"/>
      <c r="EZ47" s="30"/>
      <c r="FA47" s="30"/>
      <c r="FC47" s="47"/>
      <c r="FD47" s="30"/>
      <c r="FE47" s="30"/>
      <c r="FF47" s="30"/>
      <c r="FG47" s="30"/>
      <c r="FH47" s="30"/>
      <c r="FI47" s="30"/>
      <c r="FJ47" s="30"/>
      <c r="FK47" s="30"/>
      <c r="FL47" s="30"/>
      <c r="FM47" s="30"/>
      <c r="FN47" s="30"/>
      <c r="FO47" s="30"/>
      <c r="FP47" s="30"/>
      <c r="FQ47" s="30"/>
      <c r="FS47" s="47"/>
      <c r="FT47" s="30"/>
      <c r="FU47" s="30"/>
      <c r="FV47" s="30"/>
      <c r="FW47" s="30"/>
      <c r="FX47" s="30"/>
      <c r="FY47" s="30"/>
      <c r="FZ47" s="30"/>
      <c r="GA47" s="30"/>
      <c r="GB47" s="30"/>
      <c r="GC47" s="30"/>
      <c r="GD47" s="30"/>
      <c r="GE47" s="30"/>
      <c r="GF47" s="30"/>
      <c r="GG47" s="30"/>
      <c r="GI47" s="47"/>
      <c r="GJ47" s="30"/>
      <c r="GK47" s="30"/>
      <c r="GL47" s="30"/>
      <c r="GM47" s="30"/>
      <c r="GN47" s="30"/>
      <c r="GO47" s="30"/>
      <c r="GP47" s="30"/>
      <c r="GQ47" s="30"/>
      <c r="GR47" s="30"/>
      <c r="GS47" s="30"/>
      <c r="GT47" s="30"/>
      <c r="GU47" s="30"/>
      <c r="GV47" s="30"/>
      <c r="GW47" s="30"/>
      <c r="GZ47" s="47"/>
      <c r="HA47" s="30"/>
      <c r="HB47" s="30"/>
      <c r="HC47" s="30"/>
      <c r="HD47" s="30"/>
      <c r="HE47" s="30"/>
      <c r="HF47" s="30"/>
      <c r="HG47" s="30"/>
      <c r="HH47" s="30"/>
      <c r="HI47" s="30"/>
      <c r="HJ47" s="30"/>
      <c r="HK47" s="30"/>
      <c r="HL47" s="30"/>
      <c r="HM47" s="30"/>
      <c r="HN47" s="30"/>
    </row>
    <row r="48" spans="2:222" ht="15" x14ac:dyDescent="0.25">
      <c r="B48" s="12" t="s">
        <v>55</v>
      </c>
      <c r="C48" s="16"/>
      <c r="D48" s="16">
        <f>SUM(D44:D47)</f>
        <v>0</v>
      </c>
      <c r="E48" s="16"/>
      <c r="F48" s="16"/>
      <c r="G48" s="12"/>
      <c r="H48" s="12"/>
      <c r="I48" s="13"/>
      <c r="J48" s="13"/>
      <c r="K48" s="13"/>
      <c r="L48" s="13"/>
      <c r="M48" s="13"/>
      <c r="N48" s="13"/>
      <c r="O48" s="13"/>
      <c r="P48" s="13"/>
      <c r="Q48" s="13"/>
      <c r="R48" s="13"/>
      <c r="S48" s="13"/>
      <c r="T48" s="13"/>
      <c r="U48" s="13"/>
      <c r="V48" s="13"/>
      <c r="BC48" s="30">
        <f t="shared" ref="BC48:BO48" si="384">BC31++BC41++BQ31</f>
        <v>0</v>
      </c>
      <c r="BD48" s="30">
        <f t="shared" si="384"/>
        <v>0</v>
      </c>
      <c r="BE48" s="30">
        <f t="shared" si="384"/>
        <v>0</v>
      </c>
      <c r="BF48" s="30">
        <f t="shared" si="384"/>
        <v>0</v>
      </c>
      <c r="BG48" s="30">
        <f t="shared" si="384"/>
        <v>0</v>
      </c>
      <c r="BH48" s="30">
        <f t="shared" si="384"/>
        <v>0</v>
      </c>
      <c r="BI48" s="30">
        <f t="shared" si="384"/>
        <v>0</v>
      </c>
      <c r="BJ48" s="30">
        <f t="shared" si="384"/>
        <v>0</v>
      </c>
      <c r="BK48" s="30">
        <f t="shared" si="384"/>
        <v>0</v>
      </c>
      <c r="BL48" s="30">
        <f t="shared" si="384"/>
        <v>0</v>
      </c>
      <c r="BM48" s="30">
        <f t="shared" si="384"/>
        <v>0</v>
      </c>
      <c r="BN48" s="30">
        <f t="shared" si="384"/>
        <v>0</v>
      </c>
      <c r="BO48" s="30">
        <f t="shared" si="384"/>
        <v>0</v>
      </c>
      <c r="BP48" s="30">
        <f>SUM(BC48:BO48)</f>
        <v>0</v>
      </c>
      <c r="DI48" s="30"/>
      <c r="DV48" s="22" t="s">
        <v>19</v>
      </c>
      <c r="DW48" s="73" t="e">
        <f>-(#REF!+DH31+#REF!)</f>
        <v>#REF!</v>
      </c>
      <c r="DX48" s="73" t="e">
        <f>-(#REF!+DI31+#REF!)</f>
        <v>#REF!</v>
      </c>
      <c r="DY48" s="73" t="e">
        <f>-(#REF!+DJ31+#REF!)</f>
        <v>#REF!</v>
      </c>
      <c r="DZ48" s="73" t="e">
        <f>-(#REF!+DK31+#REF!)</f>
        <v>#REF!</v>
      </c>
      <c r="EA48" s="73" t="e">
        <f>-(#REF!+DL31+#REF!)</f>
        <v>#REF!</v>
      </c>
      <c r="EB48" s="73" t="e">
        <f>-(#REF!+DM31+#REF!)</f>
        <v>#REF!</v>
      </c>
      <c r="EC48" s="73" t="e">
        <f>-(#REF!+DN31+#REF!)</f>
        <v>#REF!</v>
      </c>
      <c r="ED48" s="73" t="e">
        <f>-(#REF!+DO31+#REF!)</f>
        <v>#REF!</v>
      </c>
      <c r="EE48" s="73" t="e">
        <f>-(#REF!+DP31+#REF!)</f>
        <v>#REF!</v>
      </c>
      <c r="EF48" s="73" t="e">
        <f>-(#REF!+DQ31+#REF!)</f>
        <v>#REF!</v>
      </c>
      <c r="EG48" s="73" t="e">
        <f>-(#REF!+DR31+#REF!)</f>
        <v>#REF!</v>
      </c>
      <c r="EH48" s="73" t="e">
        <f>-(#REF!+DS31+#REF!)</f>
        <v>#REF!</v>
      </c>
      <c r="EI48" s="73" t="e">
        <f>-(#REF!+DT31+#REF!)</f>
        <v>#REF!</v>
      </c>
      <c r="EJ48" s="72" t="e">
        <f t="shared" ref="EJ48" si="385">SUM(DW48:EI48)</f>
        <v>#REF!</v>
      </c>
      <c r="EN48" s="32"/>
      <c r="EO48" s="32"/>
      <c r="EP48" s="32"/>
      <c r="EQ48" s="32"/>
      <c r="ER48" s="32"/>
      <c r="ES48" s="32"/>
      <c r="ET48" s="32"/>
      <c r="EU48" s="32"/>
      <c r="EV48" s="32"/>
      <c r="EW48" s="32"/>
      <c r="EX48" s="32"/>
      <c r="EY48" s="32"/>
      <c r="EZ48" s="32"/>
      <c r="FA48" s="32"/>
      <c r="FD48" s="32"/>
      <c r="FE48" s="32"/>
      <c r="FF48" s="32"/>
      <c r="FG48" s="32"/>
      <c r="FH48" s="32"/>
      <c r="FI48" s="32"/>
      <c r="FJ48" s="32"/>
      <c r="FK48" s="32"/>
      <c r="FL48" s="32"/>
      <c r="FM48" s="32"/>
      <c r="FN48" s="32"/>
      <c r="FO48" s="32"/>
      <c r="FP48" s="32"/>
      <c r="FQ48" s="32"/>
      <c r="FT48" s="32"/>
      <c r="FU48" s="32"/>
      <c r="FV48" s="32"/>
      <c r="FW48" s="32"/>
      <c r="FX48" s="32"/>
      <c r="FY48" s="32"/>
      <c r="FZ48" s="32"/>
      <c r="GA48" s="32"/>
      <c r="GB48" s="32"/>
      <c r="GC48" s="32"/>
      <c r="GD48" s="32"/>
      <c r="GE48" s="32"/>
      <c r="GF48" s="32"/>
      <c r="GG48" s="32"/>
      <c r="GJ48" s="32"/>
      <c r="GK48" s="32"/>
      <c r="GL48" s="32"/>
      <c r="GM48" s="32"/>
      <c r="GN48" s="32"/>
      <c r="GO48" s="32"/>
      <c r="GP48" s="32"/>
      <c r="GQ48" s="32"/>
      <c r="GR48" s="32"/>
      <c r="GS48" s="32"/>
      <c r="GT48" s="32"/>
      <c r="GU48" s="32"/>
      <c r="GV48" s="32"/>
      <c r="GW48" s="32"/>
      <c r="HA48" s="32"/>
      <c r="HB48" s="32"/>
      <c r="HC48" s="32"/>
      <c r="HD48" s="32"/>
      <c r="HE48" s="32"/>
      <c r="HF48" s="32"/>
      <c r="HG48" s="32"/>
      <c r="HH48" s="32"/>
      <c r="HI48" s="32"/>
      <c r="HJ48" s="32"/>
      <c r="HK48" s="32"/>
      <c r="HL48" s="32"/>
      <c r="HM48" s="32"/>
      <c r="HN48" s="32"/>
    </row>
    <row r="49" spans="2:208" ht="15" x14ac:dyDescent="0.25">
      <c r="B49" s="544" t="s">
        <v>56</v>
      </c>
      <c r="C49" s="643"/>
      <c r="D49" s="16">
        <f>IF(Registrering!B10="Deltakerbetaling (35%)",0,C49*D48)</f>
        <v>0</v>
      </c>
      <c r="E49" s="545"/>
      <c r="F49" s="546"/>
      <c r="G49" s="544"/>
      <c r="H49" s="544"/>
      <c r="I49" s="545"/>
      <c r="J49" s="545"/>
      <c r="K49" s="545"/>
      <c r="L49" s="545"/>
      <c r="M49" s="545"/>
      <c r="N49" s="545"/>
      <c r="O49" s="545"/>
      <c r="P49" s="545"/>
      <c r="Q49" s="545"/>
      <c r="R49" s="545"/>
      <c r="S49" s="545"/>
      <c r="T49" s="545"/>
      <c r="U49" s="545"/>
      <c r="V49" s="545"/>
      <c r="DI49" s="30"/>
      <c r="DW49" s="32"/>
      <c r="DX49" s="32"/>
      <c r="EM49" s="47"/>
      <c r="FC49" s="47"/>
      <c r="FS49" s="47"/>
      <c r="GI49" s="47"/>
      <c r="GZ49" s="47"/>
    </row>
    <row r="50" spans="2:208" ht="15" x14ac:dyDescent="0.25">
      <c r="B50" s="544" t="s">
        <v>609</v>
      </c>
      <c r="C50" s="545"/>
      <c r="D50" s="545">
        <f>D48+D49</f>
        <v>0</v>
      </c>
      <c r="E50" s="545"/>
      <c r="F50" s="546"/>
      <c r="G50" s="544"/>
      <c r="H50" s="544"/>
      <c r="I50" s="545"/>
      <c r="J50" s="545"/>
      <c r="K50" s="545"/>
      <c r="L50" s="545"/>
      <c r="M50" s="545"/>
      <c r="N50" s="545"/>
      <c r="O50" s="545"/>
      <c r="P50" s="545"/>
      <c r="Q50" s="545"/>
      <c r="R50" s="545"/>
      <c r="S50" s="545"/>
      <c r="T50" s="545"/>
      <c r="U50" s="545"/>
      <c r="V50" s="545"/>
      <c r="DI50" s="30"/>
      <c r="DW50" s="32"/>
      <c r="DX50" s="32"/>
      <c r="EM50" s="47"/>
      <c r="FC50" s="47"/>
      <c r="FS50" s="47"/>
      <c r="GI50" s="47"/>
      <c r="GZ50" s="47"/>
    </row>
    <row r="51" spans="2:208" ht="15" x14ac:dyDescent="0.25">
      <c r="B51" s="544" t="s">
        <v>57</v>
      </c>
      <c r="C51" s="549" t="str">
        <f>IF(Registrering!B10&lt;&gt;"Deltakerbetaling (35%)","1",0.35)</f>
        <v>1</v>
      </c>
      <c r="D51" s="545">
        <f>C51*D50</f>
        <v>0</v>
      </c>
      <c r="E51" s="545"/>
      <c r="F51" s="546"/>
      <c r="G51" s="544"/>
      <c r="H51" s="544"/>
      <c r="I51" s="545"/>
      <c r="J51" s="545"/>
      <c r="K51" s="545"/>
      <c r="L51" s="545"/>
      <c r="M51" s="545"/>
      <c r="N51" s="545"/>
      <c r="O51" s="545"/>
      <c r="P51" s="545"/>
      <c r="Q51" s="545"/>
      <c r="R51" s="545"/>
      <c r="S51" s="545"/>
      <c r="T51" s="545"/>
      <c r="U51" s="545"/>
      <c r="V51" s="545"/>
      <c r="DI51" s="30"/>
      <c r="DW51" s="32"/>
      <c r="DX51" s="32"/>
      <c r="EM51" s="47"/>
      <c r="FC51" s="47"/>
      <c r="FS51" s="47"/>
      <c r="GI51" s="47"/>
      <c r="GZ51" s="47"/>
    </row>
    <row r="52" spans="2:208" ht="15" x14ac:dyDescent="0.25">
      <c r="B52" s="544" t="s">
        <v>58</v>
      </c>
      <c r="C52" s="549"/>
      <c r="D52" s="545">
        <f>IF(D48-D51&lt;0,0,D48-D51)</f>
        <v>0</v>
      </c>
      <c r="E52" s="545"/>
      <c r="F52" s="546"/>
      <c r="G52" s="544"/>
      <c r="H52" s="544"/>
      <c r="I52" s="545"/>
      <c r="J52" s="545"/>
      <c r="K52" s="545"/>
      <c r="L52" s="545"/>
      <c r="M52" s="545"/>
      <c r="N52" s="545"/>
      <c r="O52" s="545"/>
      <c r="P52" s="545"/>
      <c r="Q52" s="545"/>
      <c r="R52" s="545"/>
      <c r="S52" s="545"/>
      <c r="T52" s="545"/>
      <c r="U52" s="545"/>
      <c r="V52" s="545"/>
      <c r="DI52" s="30"/>
      <c r="DW52" s="32"/>
      <c r="DX52" s="32"/>
      <c r="EM52" s="47"/>
      <c r="FC52" s="47"/>
      <c r="FS52" s="47"/>
      <c r="GI52" s="47"/>
      <c r="GZ52" s="47"/>
    </row>
    <row r="53" spans="2:208" ht="15" x14ac:dyDescent="0.25">
      <c r="B53" s="544" t="s">
        <v>610</v>
      </c>
      <c r="C53" s="545"/>
      <c r="D53" s="551" t="e">
        <f>D51/Registrering!B17</f>
        <v>#DIV/0!</v>
      </c>
      <c r="E53" s="545"/>
      <c r="F53" s="546"/>
      <c r="G53" s="544"/>
      <c r="H53" s="544"/>
      <c r="I53" s="545"/>
      <c r="J53" s="545"/>
      <c r="K53" s="545"/>
      <c r="L53" s="545"/>
      <c r="M53" s="545"/>
      <c r="N53" s="545"/>
      <c r="O53" s="545"/>
      <c r="P53" s="545"/>
      <c r="Q53" s="545"/>
      <c r="R53" s="545"/>
      <c r="S53" s="545"/>
      <c r="T53" s="545"/>
      <c r="U53" s="545"/>
      <c r="V53" s="545"/>
      <c r="DI53" s="30"/>
      <c r="DW53" s="32"/>
      <c r="DX53" s="32"/>
      <c r="EM53" s="47"/>
      <c r="FC53" s="47"/>
      <c r="FS53" s="47"/>
      <c r="GI53" s="47"/>
      <c r="GZ53" s="47"/>
    </row>
    <row r="54" spans="2:208" ht="15" x14ac:dyDescent="0.25">
      <c r="B54" s="544" t="s">
        <v>626</v>
      </c>
      <c r="C54" s="545"/>
      <c r="D54" s="551">
        <f>D51-D49</f>
        <v>0</v>
      </c>
      <c r="E54" s="545"/>
      <c r="F54" s="546"/>
      <c r="G54" s="544"/>
      <c r="H54" s="544"/>
      <c r="I54" s="545"/>
      <c r="J54" s="545"/>
      <c r="K54" s="545"/>
      <c r="L54" s="545"/>
      <c r="M54" s="545"/>
      <c r="N54" s="545"/>
      <c r="O54" s="545"/>
      <c r="P54" s="545"/>
      <c r="Q54" s="545"/>
      <c r="R54" s="545"/>
      <c r="S54" s="545"/>
      <c r="T54" s="545"/>
      <c r="U54" s="545"/>
      <c r="V54" s="545"/>
      <c r="DI54" s="30"/>
      <c r="DW54" s="32"/>
      <c r="DX54" s="32"/>
      <c r="EM54" s="47"/>
      <c r="FC54" s="47"/>
      <c r="FS54" s="47"/>
      <c r="GI54" s="47"/>
      <c r="GZ54" s="47"/>
    </row>
    <row r="55" spans="2:208" ht="15" x14ac:dyDescent="0.25">
      <c r="B55" s="544"/>
      <c r="C55"/>
      <c r="D55" s="390"/>
      <c r="E55"/>
      <c r="F55"/>
      <c r="G55"/>
      <c r="H55"/>
      <c r="I55"/>
      <c r="J55"/>
      <c r="K55"/>
      <c r="BR55" s="66"/>
      <c r="DI55" s="30"/>
      <c r="EM55" s="47"/>
      <c r="FC55" s="47"/>
      <c r="FS55" s="47"/>
      <c r="GI55" s="47"/>
      <c r="GZ55" s="47"/>
    </row>
    <row r="56" spans="2:208" x14ac:dyDescent="0.2">
      <c r="E56"/>
      <c r="F56"/>
      <c r="L56" s="363"/>
      <c r="P56"/>
      <c r="Q56"/>
      <c r="R56"/>
      <c r="S56"/>
      <c r="BQ56" s="66"/>
      <c r="BR56" s="66"/>
      <c r="BS56" s="66"/>
      <c r="BT56" s="66"/>
      <c r="BU56" s="66"/>
      <c r="BV56" s="66"/>
      <c r="BW56" s="66"/>
      <c r="BX56" s="66"/>
      <c r="BY56" s="66"/>
      <c r="BZ56" s="66"/>
      <c r="CA56" s="66"/>
      <c r="CB56" s="66"/>
      <c r="CC56" s="66"/>
      <c r="DI56" s="30"/>
      <c r="DV56" s="27" t="s">
        <v>59</v>
      </c>
      <c r="DW56" s="22">
        <f t="shared" ref="DW56:EI59" si="386">SUMIF($DV$3:$DV$14,$DV56,DW$3:DW$14)</f>
        <v>0</v>
      </c>
      <c r="DX56" s="22">
        <f t="shared" si="386"/>
        <v>0</v>
      </c>
      <c r="DY56" s="22">
        <f t="shared" si="386"/>
        <v>0</v>
      </c>
      <c r="DZ56" s="22">
        <f t="shared" si="386"/>
        <v>0</v>
      </c>
      <c r="EA56" s="22">
        <f t="shared" si="386"/>
        <v>0</v>
      </c>
      <c r="EB56" s="22">
        <f t="shared" si="386"/>
        <v>0</v>
      </c>
      <c r="EC56" s="22">
        <f t="shared" si="386"/>
        <v>0</v>
      </c>
      <c r="ED56" s="22">
        <f t="shared" si="386"/>
        <v>0</v>
      </c>
      <c r="EE56" s="22">
        <f t="shared" si="386"/>
        <v>0</v>
      </c>
      <c r="EF56" s="22">
        <f t="shared" si="386"/>
        <v>0</v>
      </c>
      <c r="EG56" s="22">
        <f t="shared" si="386"/>
        <v>0</v>
      </c>
      <c r="EH56" s="22">
        <f t="shared" si="386"/>
        <v>0</v>
      </c>
      <c r="EI56" s="22">
        <f t="shared" si="386"/>
        <v>0</v>
      </c>
      <c r="EJ56" s="22">
        <f t="shared" ref="EJ56:EJ59" si="387">SUM(DW56:EI56)</f>
        <v>0</v>
      </c>
      <c r="EM56" s="47"/>
      <c r="FC56" s="47"/>
      <c r="FS56" s="47"/>
      <c r="GI56" s="47"/>
      <c r="GZ56" s="47"/>
    </row>
    <row r="57" spans="2:208" ht="9" customHeight="1" x14ac:dyDescent="0.2">
      <c r="E57"/>
      <c r="F57" s="510"/>
      <c r="BQ57" s="30"/>
      <c r="BR57" s="30"/>
      <c r="BS57" s="30"/>
      <c r="BT57" s="30"/>
      <c r="BU57" s="30"/>
      <c r="BV57" s="30"/>
      <c r="BW57" s="30"/>
      <c r="BX57" s="30"/>
      <c r="BY57" s="30"/>
      <c r="BZ57" s="30"/>
      <c r="CA57" s="30"/>
      <c r="CB57" s="30"/>
      <c r="CC57" s="30"/>
      <c r="CD57" s="30"/>
      <c r="DI57" s="30"/>
      <c r="DV57" s="27" t="s">
        <v>60</v>
      </c>
      <c r="DW57" s="22">
        <f t="shared" si="386"/>
        <v>0</v>
      </c>
      <c r="DX57" s="22">
        <f t="shared" si="386"/>
        <v>0</v>
      </c>
      <c r="DY57" s="22">
        <f t="shared" si="386"/>
        <v>0</v>
      </c>
      <c r="DZ57" s="22">
        <f t="shared" si="386"/>
        <v>0</v>
      </c>
      <c r="EA57" s="22">
        <f t="shared" si="386"/>
        <v>0</v>
      </c>
      <c r="EB57" s="22">
        <f t="shared" si="386"/>
        <v>0</v>
      </c>
      <c r="EC57" s="22">
        <f t="shared" si="386"/>
        <v>0</v>
      </c>
      <c r="ED57" s="22">
        <f t="shared" si="386"/>
        <v>0</v>
      </c>
      <c r="EE57" s="22">
        <f t="shared" si="386"/>
        <v>0</v>
      </c>
      <c r="EF57" s="22">
        <f t="shared" si="386"/>
        <v>0</v>
      </c>
      <c r="EG57" s="22">
        <f t="shared" si="386"/>
        <v>0</v>
      </c>
      <c r="EH57" s="22">
        <f t="shared" si="386"/>
        <v>0</v>
      </c>
      <c r="EI57" s="22">
        <f t="shared" si="386"/>
        <v>0</v>
      </c>
      <c r="EJ57" s="22">
        <f t="shared" si="387"/>
        <v>0</v>
      </c>
      <c r="EM57" s="47"/>
      <c r="FC57" s="47"/>
      <c r="FS57" s="47"/>
      <c r="GI57" s="47"/>
      <c r="GZ57" s="47"/>
    </row>
    <row r="58" spans="2:208" ht="18.75" x14ac:dyDescent="0.3">
      <c r="E58"/>
      <c r="F58"/>
      <c r="I58" s="240"/>
      <c r="BQ58" s="212"/>
      <c r="BR58" s="320"/>
      <c r="BS58" s="320"/>
      <c r="BT58" s="320"/>
      <c r="BU58" s="320"/>
      <c r="BV58" s="320"/>
      <c r="BW58" s="320"/>
      <c r="BX58" s="320"/>
      <c r="BY58" s="320"/>
      <c r="BZ58" s="320"/>
      <c r="CA58" s="320"/>
      <c r="CB58" s="320"/>
      <c r="CC58" s="320"/>
      <c r="CD58" s="30"/>
      <c r="DI58" s="30"/>
      <c r="DV58" s="27" t="s">
        <v>61</v>
      </c>
      <c r="DW58" s="22">
        <f t="shared" si="386"/>
        <v>0</v>
      </c>
      <c r="DX58" s="22">
        <f t="shared" si="386"/>
        <v>0</v>
      </c>
      <c r="DY58" s="22">
        <f t="shared" si="386"/>
        <v>0</v>
      </c>
      <c r="DZ58" s="22">
        <f t="shared" si="386"/>
        <v>0</v>
      </c>
      <c r="EA58" s="22">
        <f t="shared" si="386"/>
        <v>0</v>
      </c>
      <c r="EB58" s="22">
        <f t="shared" si="386"/>
        <v>0</v>
      </c>
      <c r="EC58" s="22">
        <f t="shared" si="386"/>
        <v>0</v>
      </c>
      <c r="ED58" s="22">
        <f t="shared" si="386"/>
        <v>0</v>
      </c>
      <c r="EE58" s="22">
        <f t="shared" si="386"/>
        <v>0</v>
      </c>
      <c r="EF58" s="22">
        <f t="shared" si="386"/>
        <v>0</v>
      </c>
      <c r="EG58" s="22">
        <f t="shared" si="386"/>
        <v>0</v>
      </c>
      <c r="EH58" s="22">
        <f t="shared" si="386"/>
        <v>0</v>
      </c>
      <c r="EI58" s="22">
        <f t="shared" si="386"/>
        <v>0</v>
      </c>
      <c r="EJ58" s="22">
        <f t="shared" si="387"/>
        <v>0</v>
      </c>
      <c r="EM58" s="47"/>
      <c r="FC58" s="47"/>
      <c r="FS58" s="47"/>
      <c r="GI58" s="47"/>
      <c r="GZ58" s="47"/>
    </row>
    <row r="59" spans="2:208" x14ac:dyDescent="0.2">
      <c r="E59"/>
      <c r="F59"/>
      <c r="DI59" s="30"/>
      <c r="DV59" s="27" t="s">
        <v>62</v>
      </c>
      <c r="DW59" s="22">
        <f t="shared" si="386"/>
        <v>0</v>
      </c>
      <c r="DX59" s="22">
        <f t="shared" si="386"/>
        <v>0</v>
      </c>
      <c r="DY59" s="22">
        <f t="shared" si="386"/>
        <v>0</v>
      </c>
      <c r="DZ59" s="22">
        <f t="shared" si="386"/>
        <v>0</v>
      </c>
      <c r="EA59" s="22">
        <f t="shared" si="386"/>
        <v>0</v>
      </c>
      <c r="EB59" s="22">
        <f t="shared" si="386"/>
        <v>0</v>
      </c>
      <c r="EC59" s="22">
        <f t="shared" si="386"/>
        <v>0</v>
      </c>
      <c r="ED59" s="22">
        <f t="shared" si="386"/>
        <v>0</v>
      </c>
      <c r="EE59" s="22">
        <f t="shared" si="386"/>
        <v>0</v>
      </c>
      <c r="EF59" s="22">
        <f t="shared" si="386"/>
        <v>0</v>
      </c>
      <c r="EG59" s="22">
        <f t="shared" si="386"/>
        <v>0</v>
      </c>
      <c r="EH59" s="22">
        <f t="shared" si="386"/>
        <v>0</v>
      </c>
      <c r="EI59" s="22">
        <f t="shared" si="386"/>
        <v>0</v>
      </c>
      <c r="EJ59" s="22">
        <f t="shared" si="387"/>
        <v>0</v>
      </c>
      <c r="EM59" s="47"/>
      <c r="FC59" s="47"/>
      <c r="FS59" s="47"/>
      <c r="GI59" s="47"/>
      <c r="GZ59" s="47"/>
    </row>
    <row r="60" spans="2:208" ht="15" x14ac:dyDescent="0.25">
      <c r="B60" s="569"/>
      <c r="E60"/>
      <c r="F60"/>
      <c r="H60" s="569"/>
      <c r="I60" s="32"/>
      <c r="L60" s="32"/>
      <c r="DI60" s="30"/>
      <c r="EM60" s="47"/>
      <c r="FC60" s="47"/>
      <c r="FS60" s="47"/>
      <c r="GI60" s="47"/>
      <c r="GZ60" s="47"/>
    </row>
    <row r="61" spans="2:208" ht="15" x14ac:dyDescent="0.25">
      <c r="B61" s="569"/>
      <c r="E61"/>
      <c r="F61"/>
      <c r="H61" s="569"/>
      <c r="DI61" s="30"/>
      <c r="EM61" s="47"/>
      <c r="FC61" s="47"/>
      <c r="FS61" s="47"/>
      <c r="GI61" s="47"/>
      <c r="GZ61" s="47"/>
    </row>
    <row r="62" spans="2:208" ht="15" x14ac:dyDescent="0.25">
      <c r="M62" s="321"/>
      <c r="EM62" s="47"/>
      <c r="FC62" s="47"/>
      <c r="FS62" s="47"/>
      <c r="GI62" s="47"/>
      <c r="GZ62" s="47"/>
    </row>
    <row r="64" spans="2:208" ht="15" x14ac:dyDescent="0.25">
      <c r="B64" s="569"/>
      <c r="C64" s="259"/>
      <c r="I64" s="112"/>
      <c r="J64"/>
      <c r="K64"/>
      <c r="L64"/>
      <c r="M64"/>
    </row>
    <row r="66" spans="2:11" x14ac:dyDescent="0.2">
      <c r="B66"/>
      <c r="C66"/>
      <c r="D66"/>
      <c r="E66"/>
      <c r="F66"/>
      <c r="G66"/>
      <c r="H66"/>
      <c r="I66"/>
      <c r="J66"/>
      <c r="K66"/>
    </row>
    <row r="67" spans="2:11" x14ac:dyDescent="0.2">
      <c r="B67"/>
      <c r="C67"/>
      <c r="D67"/>
      <c r="E67"/>
      <c r="F67"/>
      <c r="G67"/>
      <c r="H67"/>
      <c r="I67"/>
      <c r="J67"/>
      <c r="K67"/>
    </row>
    <row r="68" spans="2:11" x14ac:dyDescent="0.2">
      <c r="B68"/>
      <c r="C68"/>
      <c r="D68"/>
      <c r="E68"/>
      <c r="F68"/>
      <c r="G68"/>
      <c r="H68"/>
      <c r="I68"/>
      <c r="J68"/>
      <c r="K68"/>
    </row>
    <row r="69" spans="2:11" x14ac:dyDescent="0.2">
      <c r="B69"/>
      <c r="C69"/>
      <c r="D69"/>
      <c r="E69"/>
      <c r="F69"/>
      <c r="G69"/>
      <c r="H69"/>
      <c r="I69"/>
      <c r="J69"/>
      <c r="K69"/>
    </row>
    <row r="70" spans="2:11" x14ac:dyDescent="0.2">
      <c r="B70"/>
      <c r="C70"/>
      <c r="D70"/>
      <c r="E70"/>
      <c r="F70"/>
      <c r="G70"/>
      <c r="H70"/>
      <c r="I70"/>
      <c r="J70"/>
      <c r="K70"/>
    </row>
    <row r="71" spans="2:11" x14ac:dyDescent="0.2">
      <c r="B71"/>
      <c r="C71"/>
      <c r="D71"/>
      <c r="E71"/>
      <c r="F71"/>
      <c r="G71"/>
      <c r="H71"/>
      <c r="I71"/>
      <c r="J71"/>
      <c r="K71"/>
    </row>
    <row r="72" spans="2:11" x14ac:dyDescent="0.2">
      <c r="B72"/>
      <c r="C72"/>
      <c r="D72"/>
      <c r="E72"/>
      <c r="F72"/>
      <c r="G72"/>
      <c r="H72"/>
      <c r="I72"/>
      <c r="J72"/>
      <c r="K72"/>
    </row>
    <row r="73" spans="2:11" x14ac:dyDescent="0.2">
      <c r="B73"/>
      <c r="C73"/>
      <c r="D73"/>
      <c r="E73"/>
      <c r="F73"/>
      <c r="G73"/>
      <c r="H73"/>
      <c r="I73"/>
      <c r="J73"/>
      <c r="K73"/>
    </row>
  </sheetData>
  <sheetProtection algorithmName="SHA-512" hashValue="lrLssfXuC+vZLZ3D8tt8uP8Dceoht0ic0eATR8P5/p91g+ONyEw0i08Yov9a1QVVfl717WVB0+daCkvuv7jcDg==" saltValue="1qFx4JTSYcYIb/9pFRKihA==" spinCount="100000" sheet="1" formatCells="0" formatColumns="0" formatRows="0"/>
  <dataConsolidate/>
  <phoneticPr fontId="20" type="noConversion"/>
  <conditionalFormatting sqref="B2:B40">
    <cfRule type="expression" dxfId="424" priority="167" stopIfTrue="1">
      <formula>#REF!="NEI"</formula>
    </cfRule>
  </conditionalFormatting>
  <conditionalFormatting sqref="B42">
    <cfRule type="expression" dxfId="423" priority="5616" stopIfTrue="1">
      <formula>#REF!="NEI"</formula>
    </cfRule>
  </conditionalFormatting>
  <conditionalFormatting sqref="B60">
    <cfRule type="expression" dxfId="422" priority="3539">
      <formula>#REF!="Finansieringsandel"</formula>
    </cfRule>
  </conditionalFormatting>
  <conditionalFormatting sqref="B61">
    <cfRule type="expression" dxfId="421" priority="3540">
      <formula>#REF!="Andel"</formula>
    </cfRule>
  </conditionalFormatting>
  <conditionalFormatting sqref="B64">
    <cfRule type="expression" dxfId="420" priority="3534">
      <formula>#REF!="Andel"</formula>
    </cfRule>
  </conditionalFormatting>
  <conditionalFormatting sqref="B67">
    <cfRule type="expression" dxfId="419" priority="3544">
      <formula>$H$15="Andel"</formula>
    </cfRule>
  </conditionalFormatting>
  <conditionalFormatting sqref="B41:V41">
    <cfRule type="expression" dxfId="418" priority="5541" stopIfTrue="1">
      <formula>#REF!="NEI"</formula>
    </cfRule>
  </conditionalFormatting>
  <conditionalFormatting sqref="B43:V54 B55">
    <cfRule type="expression" dxfId="417" priority="5545" stopIfTrue="1">
      <formula>#REF!="NEI"</formula>
    </cfRule>
  </conditionalFormatting>
  <conditionalFormatting sqref="C18:D18">
    <cfRule type="expression" dxfId="416" priority="117" stopIfTrue="1">
      <formula>#REF!="NEI"</formula>
    </cfRule>
  </conditionalFormatting>
  <conditionalFormatting sqref="C33:E40">
    <cfRule type="expression" dxfId="415" priority="2415" stopIfTrue="1">
      <formula>#REF!="NEI"</formula>
    </cfRule>
  </conditionalFormatting>
  <conditionalFormatting sqref="C4:F4">
    <cfRule type="expression" dxfId="414" priority="3155" stopIfTrue="1">
      <formula>#REF!="NEI"</formula>
    </cfRule>
  </conditionalFormatting>
  <conditionalFormatting sqref="C15:F16">
    <cfRule type="expression" dxfId="413" priority="5518" stopIfTrue="1">
      <formula>#REF!="NEI"</formula>
    </cfRule>
  </conditionalFormatting>
  <conditionalFormatting sqref="C29:F31">
    <cfRule type="expression" dxfId="412" priority="5511" stopIfTrue="1">
      <formula>#REF!="NEI"</formula>
    </cfRule>
  </conditionalFormatting>
  <conditionalFormatting sqref="D55">
    <cfRule type="expression" dxfId="411" priority="5502" stopIfTrue="1">
      <formula>#REF!="NEI"</formula>
    </cfRule>
  </conditionalFormatting>
  <conditionalFormatting sqref="E6:E14">
    <cfRule type="expression" dxfId="410" priority="206" stopIfTrue="1">
      <formula>#REF!="NEI"</formula>
    </cfRule>
  </conditionalFormatting>
  <conditionalFormatting sqref="E18:E28">
    <cfRule type="expression" dxfId="409" priority="168" stopIfTrue="1">
      <formula>#REF!="NEI"</formula>
    </cfRule>
  </conditionalFormatting>
  <conditionalFormatting sqref="E69">
    <cfRule type="expression" dxfId="408" priority="3542" stopIfTrue="1">
      <formula>#REF!="NEI"</formula>
    </cfRule>
  </conditionalFormatting>
  <conditionalFormatting sqref="F1">
    <cfRule type="expression" dxfId="407" priority="5546" stopIfTrue="1">
      <formula>#REF!="NEI"</formula>
    </cfRule>
  </conditionalFormatting>
  <conditionalFormatting sqref="F18">
    <cfRule type="expression" dxfId="406" priority="3153" stopIfTrue="1">
      <formula>#REF!="NEI"</formula>
    </cfRule>
  </conditionalFormatting>
  <conditionalFormatting sqref="F33">
    <cfRule type="expression" dxfId="405" priority="5531" stopIfTrue="1">
      <formula>#REF!="NEI"</formula>
    </cfRule>
  </conditionalFormatting>
  <conditionalFormatting sqref="F35:F40">
    <cfRule type="expression" dxfId="404" priority="2416" stopIfTrue="1">
      <formula>#REF!="NEI"</formula>
    </cfRule>
  </conditionalFormatting>
  <conditionalFormatting sqref="F57">
    <cfRule type="expression" dxfId="403" priority="3531" stopIfTrue="1">
      <formula>#REF!="NEI"</formula>
    </cfRule>
  </conditionalFormatting>
  <conditionalFormatting sqref="G34:G40">
    <cfRule type="expression" dxfId="402" priority="2419" stopIfTrue="1">
      <formula>#REF!="NEI"</formula>
    </cfRule>
  </conditionalFormatting>
  <conditionalFormatting sqref="G66">
    <cfRule type="expression" dxfId="401" priority="3541">
      <formula>$I$15="Andel"</formula>
    </cfRule>
  </conditionalFormatting>
  <conditionalFormatting sqref="G3:H4 BC43:BO43 EN43:EZ43 FD43:FP43 FT43:GF43 GJ43:GV43 HA43:HM43">
    <cfRule type="expression" dxfId="400" priority="5879" stopIfTrue="1">
      <formula>#REF!="NEI"</formula>
    </cfRule>
  </conditionalFormatting>
  <conditionalFormatting sqref="G15:H33">
    <cfRule type="expression" dxfId="399" priority="1573" stopIfTrue="1">
      <formula>#REF!="NEI"</formula>
    </cfRule>
  </conditionalFormatting>
  <conditionalFormatting sqref="G5:I14">
    <cfRule type="expression" dxfId="398" priority="157" stopIfTrue="1">
      <formula>#REF!="NEI"</formula>
    </cfRule>
  </conditionalFormatting>
  <conditionalFormatting sqref="G42:J42">
    <cfRule type="expression" dxfId="397" priority="5614" stopIfTrue="1">
      <formula>#REF!="NEI"</formula>
    </cfRule>
  </conditionalFormatting>
  <conditionalFormatting sqref="H35:H40">
    <cfRule type="expression" dxfId="396" priority="125" stopIfTrue="1">
      <formula>#REF!="NEI"</formula>
    </cfRule>
  </conditionalFormatting>
  <conditionalFormatting sqref="I1 G2:J2 AB16:AR16 AT16:BB16 DV56:DV59">
    <cfRule type="expression" dxfId="395" priority="5882" stopIfTrue="1">
      <formula>#REF!="NEI"</formula>
    </cfRule>
  </conditionalFormatting>
  <conditionalFormatting sqref="I17:I28">
    <cfRule type="expression" dxfId="394" priority="175" stopIfTrue="1">
      <formula>#REF!="NEI"</formula>
    </cfRule>
  </conditionalFormatting>
  <conditionalFormatting sqref="I33:I40">
    <cfRule type="expression" dxfId="393" priority="2420" stopIfTrue="1">
      <formula>#REF!="NEI"</formula>
    </cfRule>
  </conditionalFormatting>
  <conditionalFormatting sqref="I64">
    <cfRule type="expression" dxfId="392" priority="3529" stopIfTrue="1">
      <formula>#REF!="NEI"</formula>
    </cfRule>
  </conditionalFormatting>
  <conditionalFormatting sqref="I32:J32">
    <cfRule type="expression" dxfId="391" priority="5773" stopIfTrue="1">
      <formula>#REF!="NEI"</formula>
    </cfRule>
  </conditionalFormatting>
  <conditionalFormatting sqref="I4:V4">
    <cfRule type="expression" dxfId="390" priority="5798" stopIfTrue="1">
      <formula>#REF!="NEI"</formula>
    </cfRule>
  </conditionalFormatting>
  <conditionalFormatting sqref="I15:V16">
    <cfRule type="expression" dxfId="389" priority="5758" stopIfTrue="1">
      <formula>#REF!="NEI"</formula>
    </cfRule>
  </conditionalFormatting>
  <conditionalFormatting sqref="I29:V31">
    <cfRule type="expression" dxfId="388" priority="5776" stopIfTrue="1">
      <formula>#REF!="NEI"</formula>
    </cfRule>
  </conditionalFormatting>
  <conditionalFormatting sqref="J3">
    <cfRule type="expression" dxfId="387" priority="5759" stopIfTrue="1">
      <formula>#REF!="NEI"</formula>
    </cfRule>
  </conditionalFormatting>
  <conditionalFormatting sqref="J17">
    <cfRule type="expression" dxfId="386" priority="1" stopIfTrue="1">
      <formula>#REF!="NEI"</formula>
    </cfRule>
  </conditionalFormatting>
  <conditionalFormatting sqref="J55">
    <cfRule type="expression" dxfId="385" priority="5757" stopIfTrue="1">
      <formula>#REF!="NEI"</formula>
    </cfRule>
  </conditionalFormatting>
  <conditionalFormatting sqref="J5:V14">
    <cfRule type="expression" dxfId="383" priority="8">
      <formula>#REF!="Finansieringsandel"</formula>
    </cfRule>
  </conditionalFormatting>
  <conditionalFormatting sqref="J18:V18">
    <cfRule type="expression" dxfId="382" priority="5784" stopIfTrue="1">
      <formula>#REF!="NEI"</formula>
    </cfRule>
  </conditionalFormatting>
  <conditionalFormatting sqref="J19:V28">
    <cfRule type="expression" dxfId="381" priority="44">
      <formula>#REF!="Finansieringsandel"</formula>
    </cfRule>
  </conditionalFormatting>
  <conditionalFormatting sqref="J33:V33">
    <cfRule type="expression" dxfId="380" priority="5796" stopIfTrue="1">
      <formula>#REF!="NEI"</formula>
    </cfRule>
  </conditionalFormatting>
  <conditionalFormatting sqref="S56">
    <cfRule type="expression" dxfId="378" priority="5666" stopIfTrue="1">
      <formula>#REF!="NEI"</formula>
    </cfRule>
  </conditionalFormatting>
  <conditionalFormatting sqref="BC29:BP29 BC30:CC31">
    <cfRule type="expression" dxfId="377" priority="5780" stopIfTrue="1">
      <formula>#REF!="NEI"</formula>
    </cfRule>
  </conditionalFormatting>
  <conditionalFormatting sqref="BC4:BQ4">
    <cfRule type="expression" dxfId="376" priority="5856" stopIfTrue="1">
      <formula>#REF!="NEI"</formula>
    </cfRule>
  </conditionalFormatting>
  <conditionalFormatting sqref="BC18:BQ18">
    <cfRule type="expression" dxfId="375" priority="5790" stopIfTrue="1">
      <formula>#REF!="NEI"</formula>
    </cfRule>
  </conditionalFormatting>
  <conditionalFormatting sqref="BC33:BQ33">
    <cfRule type="expression" dxfId="374" priority="5820" stopIfTrue="1">
      <formula>#REF!="NEI"</formula>
    </cfRule>
  </conditionalFormatting>
  <conditionalFormatting sqref="BC41:BQ41">
    <cfRule type="expression" dxfId="373" priority="5821" stopIfTrue="1">
      <formula>#REF!="NEI"</formula>
    </cfRule>
  </conditionalFormatting>
  <conditionalFormatting sqref="BC15:CC16">
    <cfRule type="expression" dxfId="372" priority="5855" stopIfTrue="1">
      <formula>#REF!="NEI"</formula>
    </cfRule>
  </conditionalFormatting>
  <conditionalFormatting sqref="CE4:CQ4">
    <cfRule type="expression" dxfId="371" priority="113" stopIfTrue="1">
      <formula>#REF!="NEI"</formula>
    </cfRule>
  </conditionalFormatting>
  <conditionalFormatting sqref="CE16:CQ16">
    <cfRule type="expression" dxfId="370" priority="116" stopIfTrue="1">
      <formula>#REF!="NEI"</formula>
    </cfRule>
  </conditionalFormatting>
  <conditionalFormatting sqref="CE18:CQ18">
    <cfRule type="expression" dxfId="369" priority="112" stopIfTrue="1">
      <formula>#REF!="NEI"</formula>
    </cfRule>
  </conditionalFormatting>
  <conditionalFormatting sqref="CE31:CQ31">
    <cfRule type="expression" dxfId="368" priority="115" stopIfTrue="1">
      <formula>#REF!="NEI"</formula>
    </cfRule>
  </conditionalFormatting>
  <conditionalFormatting sqref="CS4:DE4">
    <cfRule type="expression" dxfId="367" priority="5847" stopIfTrue="1">
      <formula>#REF!="NEI"</formula>
    </cfRule>
  </conditionalFormatting>
  <conditionalFormatting sqref="CS15:DE16">
    <cfRule type="expression" dxfId="366" priority="5850" stopIfTrue="1">
      <formula>#REF!="NEI"</formula>
    </cfRule>
  </conditionalFormatting>
  <conditionalFormatting sqref="CS18:DE18">
    <cfRule type="expression" dxfId="365" priority="5789" stopIfTrue="1">
      <formula>#REF!="NEI"</formula>
    </cfRule>
  </conditionalFormatting>
  <conditionalFormatting sqref="CS29:DE31">
    <cfRule type="expression" dxfId="364" priority="5779" stopIfTrue="1">
      <formula>#REF!="NEI"</formula>
    </cfRule>
  </conditionalFormatting>
  <conditionalFormatting sqref="DH4:DT15">
    <cfRule type="expression" dxfId="363" priority="7" stopIfTrue="1">
      <formula>#REF!="NEI"</formula>
    </cfRule>
  </conditionalFormatting>
  <conditionalFormatting sqref="DH18:DT31">
    <cfRule type="expression" dxfId="362" priority="50" stopIfTrue="1">
      <formula>#REF!="NEI"</formula>
    </cfRule>
  </conditionalFormatting>
  <conditionalFormatting sqref="DW4:EJ15">
    <cfRule type="expression" dxfId="361" priority="130" stopIfTrue="1">
      <formula>#REF!="NEI"</formula>
    </cfRule>
  </conditionalFormatting>
  <conditionalFormatting sqref="DW18:EJ31">
    <cfRule type="expression" dxfId="360" priority="51" stopIfTrue="1">
      <formula>#REF!="NEI"</formula>
    </cfRule>
  </conditionalFormatting>
  <conditionalFormatting sqref="EN4:FA15">
    <cfRule type="expression" dxfId="359" priority="6" stopIfTrue="1">
      <formula>#REF!="NEI"</formula>
    </cfRule>
  </conditionalFormatting>
  <conditionalFormatting sqref="EN18:FA31">
    <cfRule type="expression" dxfId="358" priority="49" stopIfTrue="1">
      <formula>#REF!="NEI"</formula>
    </cfRule>
  </conditionalFormatting>
  <conditionalFormatting sqref="EN33:FA41 FD33:FQ41 FT33:GG41 GJ33:GW41 HA33:HN41">
    <cfRule type="expression" dxfId="357" priority="2421" stopIfTrue="1">
      <formula>#REF!="NEI"</formula>
    </cfRule>
  </conditionalFormatting>
  <conditionalFormatting sqref="FD4:FQ15">
    <cfRule type="expression" dxfId="356" priority="5" stopIfTrue="1">
      <formula>#REF!="NEI"</formula>
    </cfRule>
  </conditionalFormatting>
  <conditionalFormatting sqref="FD18:FQ31">
    <cfRule type="expression" dxfId="355" priority="48" stopIfTrue="1">
      <formula>#REF!="NEI"</formula>
    </cfRule>
  </conditionalFormatting>
  <conditionalFormatting sqref="FT4:GG15">
    <cfRule type="expression" dxfId="354" priority="4" stopIfTrue="1">
      <formula>#REF!="NEI"</formula>
    </cfRule>
  </conditionalFormatting>
  <conditionalFormatting sqref="FT18:GG31">
    <cfRule type="expression" dxfId="353" priority="47" stopIfTrue="1">
      <formula>#REF!="NEI"</formula>
    </cfRule>
  </conditionalFormatting>
  <conditionalFormatting sqref="GJ4:GW15">
    <cfRule type="expression" dxfId="352" priority="3" stopIfTrue="1">
      <formula>#REF!="NEI"</formula>
    </cfRule>
  </conditionalFormatting>
  <conditionalFormatting sqref="GJ18:GW31">
    <cfRule type="expression" dxfId="351" priority="46" stopIfTrue="1">
      <formula>#REF!="NEI"</formula>
    </cfRule>
  </conditionalFormatting>
  <conditionalFormatting sqref="HA4:HN15">
    <cfRule type="expression" dxfId="350" priority="2" stopIfTrue="1">
      <formula>#REF!="NEI"</formula>
    </cfRule>
  </conditionalFormatting>
  <conditionalFormatting sqref="HA18:HN31">
    <cfRule type="expression" dxfId="349" priority="45" stopIfTrue="1">
      <formula>#REF!="NEI"</formula>
    </cfRule>
  </conditionalFormatting>
  <conditionalFormatting sqref="HQ15:IC16">
    <cfRule type="expression" dxfId="348" priority="2411" stopIfTrue="1">
      <formula>#REF!="NEI"</formula>
    </cfRule>
  </conditionalFormatting>
  <conditionalFormatting sqref="HQ29:IC31">
    <cfRule type="expression" dxfId="347" priority="2408" stopIfTrue="1">
      <formula>#REF!="NEI"</formula>
    </cfRule>
  </conditionalFormatting>
  <dataValidations count="1">
    <dataValidation type="list" allowBlank="1" showInputMessage="1" showErrorMessage="1" sqref="B34:B40" xr:uid="{00000000-0002-0000-0200-000000000000}">
      <formula1>"Leiested - undervisningsrom NTNU,Honorar - m/faktura,Reisekostnader,Andre driftskostnader,Kursmateriell/bøker,Eget leiested,Leie lokaler - eksternt (inkl. dagpakke),Andre driftskostnader,Servering"</formula1>
    </dataValidation>
  </dataValidations>
  <pageMargins left="0.70866141732283472" right="0.70866141732283472" top="0.74803149606299213" bottom="0.74803149606299213" header="0.31496062992125984" footer="0.31496062992125984"/>
  <pageSetup paperSize="9" scale="35"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3536" id="{97BAD5D6-45A9-4F34-BB75-2B9C8CD48280}">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J64:M64</xm:sqref>
        </x14:conditionalFormatting>
        <x14:conditionalFormatting xmlns:xm="http://schemas.microsoft.com/office/excel/2006/main">
          <x14:cfRule type="expression" priority="5667" id="{5947F39E-39D5-49BF-868E-0F8FEE173C09}">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P56:S56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1000000}">
          <x14:formula1>
            <xm:f>Tabeller!$G$45:$G$48</xm:f>
          </x14:formula1>
          <xm:sqref>G34:G40 G19:G28 G5:G14</xm:sqref>
        </x14:dataValidation>
        <x14:dataValidation type="list" allowBlank="1" showInputMessage="1" showErrorMessage="1" prompt="Feltet må fylles inn!" xr:uid="{00000000-0002-0000-0200-000003000000}">
          <x14:formula1>
            <xm:f>Tabeller!$G$54:$G$61</xm:f>
          </x14:formula1>
          <xm:sqref>B19:B28 B5:B14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3AF9D-F1BC-47B3-A94B-CB514CD284AC}">
  <dimension ref="A1:K17"/>
  <sheetViews>
    <sheetView topLeftCell="B1" workbookViewId="0">
      <selection activeCell="D11" sqref="D11"/>
    </sheetView>
  </sheetViews>
  <sheetFormatPr baseColWidth="10" defaultColWidth="11.42578125" defaultRowHeight="12.75" x14ac:dyDescent="0.2"/>
  <cols>
    <col min="1" max="1" width="60.28515625" bestFit="1" customWidth="1"/>
    <col min="2" max="2" width="8.7109375" bestFit="1" customWidth="1"/>
    <col min="3" max="3" width="11.28515625" bestFit="1" customWidth="1"/>
    <col min="4" max="4" width="27.140625" bestFit="1" customWidth="1"/>
    <col min="5" max="5" width="45" bestFit="1" customWidth="1"/>
    <col min="6" max="6" width="29.42578125" bestFit="1" customWidth="1"/>
    <col min="7" max="7" width="41.140625" bestFit="1" customWidth="1"/>
    <col min="8" max="8" width="29.5703125" hidden="1" customWidth="1"/>
    <col min="9" max="9" width="28.5703125" hidden="1" customWidth="1"/>
    <col min="10" max="10" width="34" hidden="1" customWidth="1"/>
    <col min="11" max="11" width="0" hidden="1" customWidth="1"/>
  </cols>
  <sheetData>
    <row r="1" spans="1:11" x14ac:dyDescent="0.2">
      <c r="A1" s="2" t="s">
        <v>105</v>
      </c>
      <c r="B1" s="2"/>
      <c r="C1" s="2"/>
    </row>
    <row r="2" spans="1:11" x14ac:dyDescent="0.2">
      <c r="A2" s="110" t="s">
        <v>106</v>
      </c>
      <c r="B2" s="110" t="s">
        <v>622</v>
      </c>
      <c r="C2" s="110" t="s">
        <v>623</v>
      </c>
      <c r="D2" s="110" t="s">
        <v>624</v>
      </c>
      <c r="E2" s="110" t="s">
        <v>627</v>
      </c>
      <c r="F2" s="110" t="s">
        <v>617</v>
      </c>
      <c r="G2" s="110" t="s">
        <v>625</v>
      </c>
      <c r="H2" s="110" t="s">
        <v>619</v>
      </c>
      <c r="I2" s="110" t="s">
        <v>620</v>
      </c>
      <c r="J2" s="110" t="s">
        <v>107</v>
      </c>
      <c r="K2" s="110" t="s">
        <v>615</v>
      </c>
    </row>
    <row r="3" spans="1:11" x14ac:dyDescent="0.2">
      <c r="A3" s="110" t="s">
        <v>604</v>
      </c>
      <c r="B3" s="637">
        <f t="shared" ref="B3:B4" si="0">C3+D3</f>
        <v>160500</v>
      </c>
      <c r="C3" s="637">
        <v>103900</v>
      </c>
      <c r="D3" s="554">
        <v>56600</v>
      </c>
      <c r="E3" s="554" t="e">
        <f>Budsjett!D54/Registrering!M18</f>
        <v>#DIV/0!</v>
      </c>
      <c r="F3" s="640" t="e">
        <f>E3/B3</f>
        <v>#DIV/0!</v>
      </c>
      <c r="G3" s="644">
        <v>56600</v>
      </c>
      <c r="H3" s="554" t="e">
        <f>J3*F3</f>
        <v>#DIV/0!</v>
      </c>
      <c r="I3" s="554" t="e">
        <f>K3*F3</f>
        <v>#DIV/0!</v>
      </c>
      <c r="J3" s="554">
        <f>G3</f>
        <v>56600</v>
      </c>
      <c r="K3" s="554">
        <f>G3*0.35</f>
        <v>19810</v>
      </c>
    </row>
    <row r="4" spans="1:11" x14ac:dyDescent="0.2">
      <c r="A4" s="110" t="s">
        <v>605</v>
      </c>
      <c r="B4" s="637">
        <f t="shared" si="0"/>
        <v>188800</v>
      </c>
      <c r="C4" s="637">
        <v>103900</v>
      </c>
      <c r="D4" s="554">
        <v>84900</v>
      </c>
      <c r="E4" s="554" t="e">
        <f>Budsjett!D54/Registrering!M18</f>
        <v>#DIV/0!</v>
      </c>
      <c r="F4" s="640" t="e">
        <f>E4/B4</f>
        <v>#DIV/0!</v>
      </c>
      <c r="G4" s="644">
        <v>84900</v>
      </c>
      <c r="H4" s="554" t="e">
        <f>J4*F4</f>
        <v>#DIV/0!</v>
      </c>
      <c r="I4" s="554" t="e">
        <f>K4*F4</f>
        <v>#DIV/0!</v>
      </c>
      <c r="J4" s="554">
        <f t="shared" ref="J4:J5" si="1">G4</f>
        <v>84900</v>
      </c>
      <c r="K4" s="554">
        <f>G4*0.35</f>
        <v>29714.999999999996</v>
      </c>
    </row>
    <row r="5" spans="1:11" x14ac:dyDescent="0.2">
      <c r="A5" s="110" t="s">
        <v>606</v>
      </c>
      <c r="B5" s="637">
        <f>C5+D5</f>
        <v>500600</v>
      </c>
      <c r="C5" s="637">
        <v>302450</v>
      </c>
      <c r="D5" s="554">
        <v>198150</v>
      </c>
      <c r="E5" s="554" t="e">
        <f>Budsjett!D54/Registrering!M18</f>
        <v>#DIV/0!</v>
      </c>
      <c r="F5" s="640" t="e">
        <f>E5/B5</f>
        <v>#DIV/0!</v>
      </c>
      <c r="G5" s="644">
        <v>198150</v>
      </c>
      <c r="H5" s="554" t="e">
        <f>J5*F5</f>
        <v>#DIV/0!</v>
      </c>
      <c r="I5" s="554" t="e">
        <f>K5*F5</f>
        <v>#DIV/0!</v>
      </c>
      <c r="J5" s="554">
        <f t="shared" si="1"/>
        <v>198150</v>
      </c>
      <c r="K5" s="554">
        <f>G5*0.35</f>
        <v>69352.5</v>
      </c>
    </row>
    <row r="6" spans="1:11" x14ac:dyDescent="0.2">
      <c r="D6" s="44"/>
      <c r="E6" s="44"/>
      <c r="F6" s="44"/>
      <c r="G6" s="44"/>
    </row>
    <row r="7" spans="1:11" x14ac:dyDescent="0.2">
      <c r="A7" s="110" t="s">
        <v>616</v>
      </c>
      <c r="B7" s="110"/>
      <c r="C7" s="110"/>
      <c r="D7" s="641">
        <f>Registrering!M18</f>
        <v>0</v>
      </c>
      <c r="E7" s="44"/>
      <c r="F7" s="44"/>
      <c r="G7" s="44"/>
    </row>
    <row r="8" spans="1:11" x14ac:dyDescent="0.2">
      <c r="A8" s="110" t="s">
        <v>108</v>
      </c>
      <c r="B8" s="110"/>
      <c r="C8" s="110"/>
      <c r="D8" s="555" t="str">
        <f>Registrering!B10</f>
        <v>Deltakerbetaling (100%)</v>
      </c>
      <c r="E8" s="638"/>
      <c r="F8" s="638"/>
    </row>
    <row r="9" spans="1:11" x14ac:dyDescent="0.2">
      <c r="A9" s="110" t="s">
        <v>109</v>
      </c>
      <c r="B9" s="110"/>
      <c r="C9" s="110"/>
      <c r="D9" s="648" t="str">
        <f>Tabeller!A8</f>
        <v/>
      </c>
      <c r="E9" s="638"/>
      <c r="F9" s="638"/>
    </row>
    <row r="10" spans="1:11" x14ac:dyDescent="0.2">
      <c r="A10" s="110" t="s">
        <v>618</v>
      </c>
      <c r="B10" s="110"/>
      <c r="C10" s="110"/>
      <c r="D10" s="554" cm="1">
        <f t="array" ref="D10">_xlfn.IFS(AND(D8="Deltakerbetaling (100%)",D9="3"),H5,AND(D8="Deltakerbetaling (100%)",D9="2"),H4,AND(D8="Deltakerbetaling (100%)",D9="1"),H3,AND(D8="Deltakerbetaling (35%)",D9="1"),I3,AND(D8="Deltakerbetaling (35%)",D9="2"),I4,AND(D8="Deltakerbetaling (35%)",D9="3"),I5,AND(D8="Oppdrag (arbeidsgiver)",D9="2"),H4,AND(D8="Oppdrag (arbeidsgiver)",D9="1"),H3,AND(D8="Oppdrag (arbeidsgiver)",D9="3"),H5,TRUE,0)</f>
        <v>0</v>
      </c>
      <c r="E10" s="639"/>
      <c r="F10" s="639"/>
    </row>
    <row r="11" spans="1:11" x14ac:dyDescent="0.2">
      <c r="A11" s="560" t="s">
        <v>110</v>
      </c>
      <c r="B11" s="560"/>
      <c r="C11" s="560"/>
      <c r="D11" s="554">
        <f>IF(Registrering!B7="Etterutdanning",0,'Avkortet bevilgning'!D10*D7)</f>
        <v>0</v>
      </c>
      <c r="E11" s="639"/>
      <c r="F11" s="639"/>
    </row>
    <row r="12" spans="1:11" x14ac:dyDescent="0.2">
      <c r="A12" s="642"/>
    </row>
    <row r="15" spans="1:11" x14ac:dyDescent="0.2">
      <c r="A15" s="110" t="s">
        <v>604</v>
      </c>
      <c r="B15" s="636"/>
      <c r="C15" s="636"/>
    </row>
    <row r="16" spans="1:11" x14ac:dyDescent="0.2">
      <c r="A16" s="110" t="s">
        <v>605</v>
      </c>
      <c r="B16" s="636"/>
      <c r="C16" s="636"/>
    </row>
    <row r="17" spans="1:3" x14ac:dyDescent="0.2">
      <c r="A17" s="110" t="s">
        <v>606</v>
      </c>
      <c r="B17" s="636"/>
      <c r="C17" s="636"/>
    </row>
  </sheetData>
  <sheetProtection algorithmName="SHA-512" hashValue="rI6DTThb0g18mVFLf7KyBPQKOQ8DTp8DzreiycR/0rHIN95pQ2RqCOno40SpIwAJz674CMs3tO+zJE63Mv1KDw==" saltValue="xGJeAJnUi0kXXse7ykBapg==" spinCount="100000" sheet="1" objects="1" scenarios="1"/>
  <phoneticPr fontId="20"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7">
    <tabColor rgb="FF00B050"/>
    <pageSetUpPr fitToPage="1"/>
  </sheetPr>
  <dimension ref="A1:FX101"/>
  <sheetViews>
    <sheetView showGridLines="0" zoomScaleNormal="100" zoomScalePageLayoutView="85" workbookViewId="0">
      <selection activeCell="J7" sqref="J7"/>
    </sheetView>
  </sheetViews>
  <sheetFormatPr baseColWidth="10" defaultColWidth="9.140625" defaultRowHeight="12.75" x14ac:dyDescent="0.2"/>
  <cols>
    <col min="1" max="1" width="12.5703125" style="22" customWidth="1"/>
    <col min="2" max="2" width="33" style="22" customWidth="1"/>
    <col min="3" max="3" width="19.42578125" style="22" customWidth="1"/>
    <col min="4" max="4" width="25.5703125" style="22" customWidth="1"/>
    <col min="5" max="5" width="18" style="22" customWidth="1"/>
    <col min="6" max="6" width="18.140625" style="22" customWidth="1"/>
    <col min="7" max="7" width="22.42578125" style="22" customWidth="1"/>
    <col min="8" max="8" width="12.140625" style="22" customWidth="1"/>
    <col min="9" max="9" width="14" style="22" customWidth="1"/>
    <col min="10" max="10" width="30" style="22" customWidth="1"/>
    <col min="11" max="11" width="18" style="22" customWidth="1"/>
    <col min="12" max="12" width="23.42578125" style="22" customWidth="1"/>
    <col min="13" max="13" width="18.140625" style="22" customWidth="1"/>
    <col min="14" max="14" width="16.85546875" style="22" customWidth="1"/>
    <col min="15" max="15" width="19.5703125" style="22" customWidth="1"/>
    <col min="16" max="16" width="17.42578125" style="22" customWidth="1"/>
    <col min="17" max="17" width="21.42578125" style="22" customWidth="1"/>
    <col min="18" max="18" width="17" style="22" customWidth="1"/>
    <col min="19" max="19" width="18.5703125" style="22" customWidth="1"/>
    <col min="20" max="20" width="16.5703125" style="22" customWidth="1"/>
    <col min="21" max="21" width="10" style="22" customWidth="1"/>
    <col min="22" max="22" width="18.5703125" style="22" customWidth="1"/>
    <col min="23" max="26" width="12.85546875" style="22" customWidth="1"/>
    <col min="27" max="27" width="11.5703125" style="22" customWidth="1"/>
    <col min="28" max="28" width="12.42578125" style="22" customWidth="1"/>
    <col min="29" max="32" width="10.85546875" style="22" customWidth="1"/>
    <col min="33" max="34" width="10" style="22" customWidth="1"/>
    <col min="35" max="35" width="9.5703125" style="22" customWidth="1"/>
    <col min="36" max="36" width="8.42578125" style="22" customWidth="1"/>
    <col min="37" max="38" width="9.42578125" style="22" customWidth="1"/>
    <col min="39" max="39" width="11" style="22" customWidth="1"/>
    <col min="40" max="40" width="11.42578125" style="22" customWidth="1"/>
    <col min="41" max="43" width="9.140625" style="22" customWidth="1"/>
    <col min="44" max="44" width="16" style="22" customWidth="1"/>
    <col min="45" max="45" width="14.5703125" style="22" customWidth="1"/>
    <col min="46" max="46" width="15.42578125" style="22" customWidth="1"/>
    <col min="47" max="47" width="15" style="22" customWidth="1"/>
    <col min="48" max="48" width="17" style="22" customWidth="1"/>
    <col min="49" max="49" width="15" style="22" customWidth="1"/>
    <col min="50" max="50" width="14.5703125" style="22" customWidth="1"/>
    <col min="51" max="51" width="15.5703125" style="22" customWidth="1"/>
    <col min="52" max="52" width="15.42578125" style="22" customWidth="1"/>
    <col min="53" max="53" width="15.5703125" style="22" customWidth="1"/>
    <col min="54" max="54" width="14.5703125" style="22" customWidth="1"/>
    <col min="55" max="55" width="28.42578125" style="22" customWidth="1"/>
    <col min="56" max="56" width="16.42578125" style="22" customWidth="1"/>
    <col min="57" max="60" width="14.140625" style="22" customWidth="1"/>
    <col min="61" max="62" width="15" style="22" customWidth="1"/>
    <col min="63" max="64" width="13.85546875" style="22" customWidth="1"/>
    <col min="65" max="65" width="16.42578125" style="22" customWidth="1"/>
    <col min="66" max="66" width="9.140625" style="22" customWidth="1"/>
    <col min="67" max="67" width="18.5703125" style="22" customWidth="1"/>
    <col min="68" max="68" width="19.42578125" style="22" customWidth="1"/>
    <col min="69" max="69" width="14.42578125" style="22" customWidth="1"/>
    <col min="70" max="70" width="17.140625" style="22" customWidth="1"/>
    <col min="71" max="71" width="15.5703125" style="22" customWidth="1"/>
    <col min="72" max="72" width="17.42578125" style="22" customWidth="1"/>
    <col min="73" max="73" width="15.42578125" style="22" customWidth="1"/>
    <col min="74" max="74" width="16.42578125" style="22" customWidth="1"/>
    <col min="75" max="75" width="15.140625" style="22" customWidth="1"/>
    <col min="76" max="76" width="15.42578125" style="22" customWidth="1"/>
    <col min="77" max="77" width="13" style="22" customWidth="1"/>
    <col min="78" max="78" width="9.140625" style="22" customWidth="1"/>
    <col min="79" max="79" width="24.85546875" style="22" customWidth="1"/>
    <col min="80" max="80" width="15" style="22" customWidth="1"/>
    <col min="81" max="81" width="15.140625" style="22" customWidth="1"/>
    <col min="82" max="82" width="15.42578125" style="22" customWidth="1"/>
    <col min="83" max="83" width="15.140625" style="22" customWidth="1"/>
    <col min="84" max="84" width="15.42578125" style="22" customWidth="1"/>
    <col min="85" max="85" width="16" style="22" customWidth="1"/>
    <col min="86" max="87" width="15.5703125" style="22" customWidth="1"/>
    <col min="88" max="88" width="16" style="22" customWidth="1"/>
    <col min="89" max="89" width="9.140625" style="22"/>
    <col min="90" max="90" width="17.85546875" style="47" bestFit="1" customWidth="1"/>
    <col min="91" max="91" width="24.5703125" style="22" customWidth="1"/>
    <col min="92" max="92" width="23.5703125" style="22" customWidth="1"/>
    <col min="93" max="93" width="16.42578125" style="22" bestFit="1" customWidth="1"/>
    <col min="94" max="94" width="15.5703125" style="22" bestFit="1" customWidth="1"/>
    <col min="95" max="95" width="17" style="22" bestFit="1" customWidth="1"/>
    <col min="96" max="96" width="16" style="22" bestFit="1" customWidth="1"/>
    <col min="97" max="97" width="15.5703125" style="22" bestFit="1" customWidth="1"/>
    <col min="98" max="98" width="16" style="22" bestFit="1" customWidth="1"/>
    <col min="99" max="99" width="17" style="22" bestFit="1" customWidth="1"/>
    <col min="100" max="100" width="16" style="22" bestFit="1" customWidth="1"/>
    <col min="101" max="101" width="27.140625" style="22" customWidth="1"/>
    <col min="102" max="102" width="10.140625" style="22" customWidth="1"/>
    <col min="103" max="103" width="9.140625" style="22"/>
    <col min="104" max="104" width="21.5703125" style="22" customWidth="1"/>
    <col min="105" max="105" width="21.85546875" style="22" customWidth="1"/>
    <col min="106" max="106" width="17" style="22" bestFit="1" customWidth="1"/>
    <col min="107" max="107" width="16.42578125" style="22" bestFit="1" customWidth="1"/>
    <col min="108" max="109" width="15.5703125" style="22" bestFit="1" customWidth="1"/>
    <col min="110" max="110" width="16" style="22" bestFit="1" customWidth="1"/>
    <col min="111" max="111" width="15.5703125" style="22" bestFit="1" customWidth="1"/>
    <col min="112" max="112" width="16" style="22" bestFit="1" customWidth="1"/>
    <col min="113" max="113" width="17" style="22" bestFit="1" customWidth="1"/>
    <col min="114" max="114" width="16" style="22" bestFit="1" customWidth="1"/>
    <col min="115" max="115" width="17.42578125" style="22" bestFit="1" customWidth="1"/>
    <col min="116" max="116" width="9.140625" style="22"/>
    <col min="117" max="117" width="24.42578125" style="22" customWidth="1"/>
    <col min="118" max="118" width="13.140625" style="22" bestFit="1" customWidth="1"/>
    <col min="119" max="120" width="15.42578125" style="22" bestFit="1" customWidth="1"/>
    <col min="121" max="121" width="15.140625" style="22" bestFit="1" customWidth="1"/>
    <col min="122" max="122" width="15" style="22" bestFit="1" customWidth="1"/>
    <col min="123" max="123" width="14.5703125" style="22" bestFit="1" customWidth="1"/>
    <col min="124" max="124" width="13.5703125" style="22" bestFit="1" customWidth="1"/>
    <col min="125" max="125" width="14.5703125" style="22" bestFit="1" customWidth="1"/>
    <col min="126" max="126" width="14.140625" style="22" bestFit="1" customWidth="1"/>
    <col min="127" max="127" width="14.5703125" style="22" bestFit="1" customWidth="1"/>
    <col min="128" max="128" width="15.5703125" style="22" bestFit="1" customWidth="1"/>
    <col min="129" max="129" width="9.140625" style="22"/>
    <col min="130" max="130" width="18.5703125" style="22" customWidth="1"/>
    <col min="131" max="131" width="13.140625" style="22" bestFit="1" customWidth="1"/>
    <col min="132" max="133" width="15.42578125" style="22" bestFit="1" customWidth="1"/>
    <col min="134" max="134" width="15.140625" style="22" bestFit="1" customWidth="1"/>
    <col min="135" max="135" width="15" style="22" bestFit="1" customWidth="1"/>
    <col min="136" max="136" width="14.5703125" style="22" bestFit="1" customWidth="1"/>
    <col min="137" max="137" width="13.5703125" style="22" bestFit="1" customWidth="1"/>
    <col min="138" max="138" width="14.5703125" style="22" bestFit="1" customWidth="1"/>
    <col min="139" max="139" width="14.140625" style="22" bestFit="1" customWidth="1"/>
    <col min="140" max="140" width="14.5703125" style="22" bestFit="1" customWidth="1"/>
    <col min="141" max="141" width="10.85546875" style="22" bestFit="1" customWidth="1"/>
    <col min="142" max="142" width="9.140625" style="22"/>
    <col min="143" max="143" width="20.85546875" style="22" customWidth="1"/>
    <col min="144" max="144" width="13.140625" style="22" bestFit="1" customWidth="1"/>
    <col min="145" max="146" width="15.42578125" style="22" bestFit="1" customWidth="1"/>
    <col min="147" max="147" width="15.140625" style="22" bestFit="1" customWidth="1"/>
    <col min="148" max="148" width="15" style="22" bestFit="1" customWidth="1"/>
    <col min="149" max="149" width="14.5703125" style="22" bestFit="1" customWidth="1"/>
    <col min="150" max="150" width="13.5703125" style="22" bestFit="1" customWidth="1"/>
    <col min="151" max="151" width="14.5703125" style="22" bestFit="1" customWidth="1"/>
    <col min="152" max="152" width="14.140625" style="22" bestFit="1" customWidth="1"/>
    <col min="153" max="153" width="14.5703125" style="22" bestFit="1" customWidth="1"/>
    <col min="154" max="154" width="10.85546875" style="22" bestFit="1" customWidth="1"/>
    <col min="155" max="156" width="9.140625" style="22"/>
    <col min="157" max="157" width="14.85546875" style="22" customWidth="1"/>
    <col min="158" max="158" width="14.5703125" style="22" customWidth="1"/>
    <col min="159" max="159" width="13.5703125" style="22" bestFit="1" customWidth="1"/>
    <col min="160" max="160" width="13.85546875" style="22" bestFit="1" customWidth="1"/>
    <col min="161" max="161" width="11.85546875" style="22" bestFit="1" customWidth="1"/>
    <col min="162" max="162" width="13.140625" style="22" bestFit="1" customWidth="1"/>
    <col min="163" max="163" width="13.42578125" style="22" bestFit="1" customWidth="1"/>
    <col min="164" max="164" width="13.5703125" style="22" bestFit="1" customWidth="1"/>
    <col min="165" max="165" width="13.42578125" style="22" bestFit="1" customWidth="1"/>
    <col min="166" max="166" width="13.5703125" style="22" bestFit="1" customWidth="1"/>
    <col min="167" max="167" width="13.42578125" style="22" bestFit="1" customWidth="1"/>
    <col min="168" max="168" width="14.85546875" style="22" customWidth="1"/>
    <col min="169" max="170" width="9.140625" style="22"/>
    <col min="171" max="171" width="12" style="22" customWidth="1"/>
    <col min="172" max="16384" width="9.140625" style="22"/>
  </cols>
  <sheetData>
    <row r="1" spans="1:180" ht="29.25" customHeight="1" x14ac:dyDescent="0.3">
      <c r="A1" s="24" t="s">
        <v>8</v>
      </c>
      <c r="B1" s="23"/>
      <c r="C1" s="23" t="s">
        <v>9</v>
      </c>
      <c r="D1" s="73">
        <f>Registrering!B3</f>
        <v>0</v>
      </c>
      <c r="F1" s="32"/>
      <c r="H1" s="23"/>
      <c r="I1" s="23"/>
      <c r="J1" s="21"/>
      <c r="AR1" s="21" t="s">
        <v>10</v>
      </c>
      <c r="AX1" s="22">
        <f>AR4*K92</f>
        <v>0</v>
      </c>
      <c r="BC1" s="21" t="s">
        <v>11</v>
      </c>
      <c r="BO1" s="21" t="s">
        <v>12</v>
      </c>
      <c r="CA1" s="22" t="s">
        <v>13</v>
      </c>
      <c r="CM1" s="22" t="s">
        <v>14</v>
      </c>
      <c r="CZ1" s="22" t="s">
        <v>15</v>
      </c>
      <c r="DM1" s="22" t="s">
        <v>16</v>
      </c>
      <c r="DZ1" s="22" t="s">
        <v>17</v>
      </c>
      <c r="EM1" s="22" t="s">
        <v>18</v>
      </c>
      <c r="FA1" s="22" t="s">
        <v>19</v>
      </c>
      <c r="FO1" s="22" t="s">
        <v>111</v>
      </c>
    </row>
    <row r="2" spans="1:180" ht="25.5" customHeight="1" x14ac:dyDescent="0.35">
      <c r="B2" s="322"/>
      <c r="C2" s="67"/>
      <c r="E2" s="32"/>
      <c r="F2" s="34"/>
      <c r="H2" s="24"/>
      <c r="I2" s="24"/>
      <c r="J2" s="28"/>
      <c r="K2" s="29" t="s">
        <v>21</v>
      </c>
      <c r="CL2" s="22"/>
    </row>
    <row r="3" spans="1:180" ht="15" x14ac:dyDescent="0.25">
      <c r="B3" s="270" t="s">
        <v>112</v>
      </c>
      <c r="C3" s="272" t="s">
        <v>113</v>
      </c>
      <c r="D3" s="272" t="s">
        <v>23</v>
      </c>
      <c r="E3" s="272" t="s">
        <v>24</v>
      </c>
      <c r="F3" s="272" t="s">
        <v>25</v>
      </c>
      <c r="G3" s="272" t="s">
        <v>26</v>
      </c>
      <c r="H3" s="270" t="s">
        <v>27</v>
      </c>
      <c r="I3" s="270" t="s">
        <v>28</v>
      </c>
      <c r="J3" s="270" t="s">
        <v>29</v>
      </c>
      <c r="K3" s="271">
        <f>Tabeller!D1</f>
        <v>2025</v>
      </c>
      <c r="L3" s="271">
        <f>K3+1</f>
        <v>2026</v>
      </c>
      <c r="M3" s="271">
        <f t="shared" ref="M3:S3" si="0">L3+1</f>
        <v>2027</v>
      </c>
      <c r="N3" s="271">
        <f t="shared" si="0"/>
        <v>2028</v>
      </c>
      <c r="O3" s="271">
        <f t="shared" si="0"/>
        <v>2029</v>
      </c>
      <c r="P3" s="271">
        <f t="shared" si="0"/>
        <v>2030</v>
      </c>
      <c r="Q3" s="271">
        <f t="shared" si="0"/>
        <v>2031</v>
      </c>
      <c r="R3" s="271">
        <f t="shared" si="0"/>
        <v>2032</v>
      </c>
      <c r="S3" s="271">
        <f t="shared" si="0"/>
        <v>2033</v>
      </c>
      <c r="T3" s="271">
        <f>S3+1</f>
        <v>2034</v>
      </c>
      <c r="AG3" s="31" t="s">
        <v>30</v>
      </c>
      <c r="AH3" s="31" t="s">
        <v>31</v>
      </c>
      <c r="AI3" s="31" t="s">
        <v>32</v>
      </c>
      <c r="AJ3" s="31" t="s">
        <v>33</v>
      </c>
      <c r="AK3" s="31" t="s">
        <v>34</v>
      </c>
      <c r="AL3" s="31" t="s">
        <v>35</v>
      </c>
      <c r="AM3" s="31" t="s">
        <v>36</v>
      </c>
      <c r="AN3" s="31" t="s">
        <v>37</v>
      </c>
      <c r="AO3" s="31" t="s">
        <v>38</v>
      </c>
      <c r="AR3" s="8">
        <f t="shared" ref="AR3:BA3" si="1">K3</f>
        <v>2025</v>
      </c>
      <c r="AS3" s="8">
        <f t="shared" si="1"/>
        <v>2026</v>
      </c>
      <c r="AT3" s="8">
        <f t="shared" si="1"/>
        <v>2027</v>
      </c>
      <c r="AU3" s="8">
        <f t="shared" si="1"/>
        <v>2028</v>
      </c>
      <c r="AV3" s="8">
        <f t="shared" si="1"/>
        <v>2029</v>
      </c>
      <c r="AW3" s="8">
        <f t="shared" si="1"/>
        <v>2030</v>
      </c>
      <c r="AX3" s="8">
        <f t="shared" si="1"/>
        <v>2031</v>
      </c>
      <c r="AY3" s="8">
        <f t="shared" si="1"/>
        <v>2032</v>
      </c>
      <c r="AZ3" s="8">
        <f t="shared" si="1"/>
        <v>2033</v>
      </c>
      <c r="BA3" s="8">
        <f t="shared" si="1"/>
        <v>2034</v>
      </c>
      <c r="BC3" s="8">
        <f>AR3</f>
        <v>2025</v>
      </c>
      <c r="BD3" s="8">
        <f t="shared" ref="BD3:BL3" si="2">AS3</f>
        <v>2026</v>
      </c>
      <c r="BE3" s="8">
        <f t="shared" si="2"/>
        <v>2027</v>
      </c>
      <c r="BF3" s="8">
        <f t="shared" si="2"/>
        <v>2028</v>
      </c>
      <c r="BG3" s="8">
        <f t="shared" si="2"/>
        <v>2029</v>
      </c>
      <c r="BH3" s="8">
        <f t="shared" si="2"/>
        <v>2030</v>
      </c>
      <c r="BI3" s="8">
        <f t="shared" si="2"/>
        <v>2031</v>
      </c>
      <c r="BJ3" s="8">
        <f t="shared" si="2"/>
        <v>2032</v>
      </c>
      <c r="BK3" s="8">
        <f t="shared" si="2"/>
        <v>2033</v>
      </c>
      <c r="BL3" s="8">
        <f t="shared" si="2"/>
        <v>2034</v>
      </c>
      <c r="BO3" s="8">
        <f>BC3</f>
        <v>2025</v>
      </c>
      <c r="BP3" s="8">
        <f t="shared" ref="BP3:BX3" si="3">BD3</f>
        <v>2026</v>
      </c>
      <c r="BQ3" s="8">
        <f t="shared" si="3"/>
        <v>2027</v>
      </c>
      <c r="BR3" s="8">
        <f t="shared" si="3"/>
        <v>2028</v>
      </c>
      <c r="BS3" s="8">
        <f t="shared" si="3"/>
        <v>2029</v>
      </c>
      <c r="BT3" s="8">
        <f t="shared" si="3"/>
        <v>2030</v>
      </c>
      <c r="BU3" s="8">
        <f t="shared" si="3"/>
        <v>2031</v>
      </c>
      <c r="BV3" s="8">
        <f t="shared" si="3"/>
        <v>2032</v>
      </c>
      <c r="BW3" s="8">
        <f t="shared" si="3"/>
        <v>2033</v>
      </c>
      <c r="BX3" s="8">
        <f t="shared" si="3"/>
        <v>2034</v>
      </c>
      <c r="CA3" s="8">
        <f t="shared" ref="CA3:CJ3" si="4">CM3</f>
        <v>2025</v>
      </c>
      <c r="CB3" s="8">
        <f t="shared" si="4"/>
        <v>2026</v>
      </c>
      <c r="CC3" s="8">
        <f t="shared" si="4"/>
        <v>2027</v>
      </c>
      <c r="CD3" s="8">
        <f t="shared" si="4"/>
        <v>2028</v>
      </c>
      <c r="CE3" s="8">
        <f t="shared" si="4"/>
        <v>2029</v>
      </c>
      <c r="CF3" s="8">
        <f t="shared" si="4"/>
        <v>2030</v>
      </c>
      <c r="CG3" s="8">
        <f t="shared" si="4"/>
        <v>2031</v>
      </c>
      <c r="CH3" s="8">
        <f t="shared" si="4"/>
        <v>2032</v>
      </c>
      <c r="CI3" s="8">
        <f t="shared" si="4"/>
        <v>2033</v>
      </c>
      <c r="CJ3" s="8">
        <f t="shared" si="4"/>
        <v>2034</v>
      </c>
      <c r="CM3" s="8">
        <f>BO3</f>
        <v>2025</v>
      </c>
      <c r="CN3" s="8">
        <f t="shared" ref="CN3:CV3" si="5">BP3</f>
        <v>2026</v>
      </c>
      <c r="CO3" s="8">
        <f t="shared" si="5"/>
        <v>2027</v>
      </c>
      <c r="CP3" s="8">
        <f t="shared" si="5"/>
        <v>2028</v>
      </c>
      <c r="CQ3" s="8">
        <f t="shared" si="5"/>
        <v>2029</v>
      </c>
      <c r="CR3" s="8">
        <f t="shared" si="5"/>
        <v>2030</v>
      </c>
      <c r="CS3" s="8">
        <f t="shared" si="5"/>
        <v>2031</v>
      </c>
      <c r="CT3" s="8">
        <f t="shared" si="5"/>
        <v>2032</v>
      </c>
      <c r="CU3" s="8">
        <f t="shared" si="5"/>
        <v>2033</v>
      </c>
      <c r="CV3" s="8">
        <f t="shared" si="5"/>
        <v>2034</v>
      </c>
      <c r="CW3" s="8" t="s">
        <v>25</v>
      </c>
      <c r="CZ3" s="47"/>
      <c r="DA3" s="8">
        <f>BO3</f>
        <v>2025</v>
      </c>
      <c r="DB3" s="8">
        <f t="shared" ref="DB3:DK3" si="6">BP3</f>
        <v>2026</v>
      </c>
      <c r="DC3" s="8">
        <f t="shared" si="6"/>
        <v>2027</v>
      </c>
      <c r="DD3" s="8">
        <f t="shared" si="6"/>
        <v>2028</v>
      </c>
      <c r="DE3" s="8">
        <f t="shared" si="6"/>
        <v>2029</v>
      </c>
      <c r="DF3" s="8">
        <f t="shared" si="6"/>
        <v>2030</v>
      </c>
      <c r="DG3" s="8">
        <f t="shared" si="6"/>
        <v>2031</v>
      </c>
      <c r="DH3" s="8">
        <f t="shared" si="6"/>
        <v>2032</v>
      </c>
      <c r="DI3" s="8">
        <f t="shared" si="6"/>
        <v>2033</v>
      </c>
      <c r="DJ3" s="8">
        <f t="shared" si="6"/>
        <v>2034</v>
      </c>
      <c r="DK3" s="8">
        <f t="shared" si="6"/>
        <v>0</v>
      </c>
      <c r="DM3" s="47"/>
      <c r="DN3" s="8">
        <f>CA3</f>
        <v>2025</v>
      </c>
      <c r="DO3" s="8">
        <f t="shared" ref="DO3:DX3" si="7">CB3</f>
        <v>2026</v>
      </c>
      <c r="DP3" s="8">
        <f t="shared" si="7"/>
        <v>2027</v>
      </c>
      <c r="DQ3" s="8">
        <f t="shared" si="7"/>
        <v>2028</v>
      </c>
      <c r="DR3" s="8">
        <f t="shared" si="7"/>
        <v>2029</v>
      </c>
      <c r="DS3" s="8">
        <f t="shared" si="7"/>
        <v>2030</v>
      </c>
      <c r="DT3" s="8">
        <f t="shared" si="7"/>
        <v>2031</v>
      </c>
      <c r="DU3" s="8">
        <f t="shared" si="7"/>
        <v>2032</v>
      </c>
      <c r="DV3" s="8">
        <f t="shared" si="7"/>
        <v>2033</v>
      </c>
      <c r="DW3" s="8">
        <f t="shared" si="7"/>
        <v>2034</v>
      </c>
      <c r="DX3" s="8">
        <f t="shared" si="7"/>
        <v>0</v>
      </c>
      <c r="DZ3" s="47"/>
      <c r="EA3" s="8">
        <f>CM3</f>
        <v>2025</v>
      </c>
      <c r="EB3" s="8">
        <f t="shared" ref="EB3:EK3" si="8">CN3</f>
        <v>2026</v>
      </c>
      <c r="EC3" s="8">
        <f t="shared" si="8"/>
        <v>2027</v>
      </c>
      <c r="ED3" s="8">
        <f t="shared" si="8"/>
        <v>2028</v>
      </c>
      <c r="EE3" s="8">
        <f t="shared" si="8"/>
        <v>2029</v>
      </c>
      <c r="EF3" s="8">
        <f t="shared" si="8"/>
        <v>2030</v>
      </c>
      <c r="EG3" s="8">
        <f t="shared" si="8"/>
        <v>2031</v>
      </c>
      <c r="EH3" s="8">
        <f t="shared" si="8"/>
        <v>2032</v>
      </c>
      <c r="EI3" s="8">
        <f t="shared" si="8"/>
        <v>2033</v>
      </c>
      <c r="EJ3" s="8">
        <f t="shared" si="8"/>
        <v>2034</v>
      </c>
      <c r="EK3" s="8" t="str">
        <f t="shared" si="8"/>
        <v>Totalt</v>
      </c>
      <c r="EM3" s="47"/>
      <c r="EN3" s="8">
        <f>DA3</f>
        <v>2025</v>
      </c>
      <c r="EO3" s="8">
        <f t="shared" ref="EO3:EX3" si="9">DB3</f>
        <v>2026</v>
      </c>
      <c r="EP3" s="8">
        <f t="shared" si="9"/>
        <v>2027</v>
      </c>
      <c r="EQ3" s="8">
        <f t="shared" si="9"/>
        <v>2028</v>
      </c>
      <c r="ER3" s="8">
        <f t="shared" si="9"/>
        <v>2029</v>
      </c>
      <c r="ES3" s="8">
        <f t="shared" si="9"/>
        <v>2030</v>
      </c>
      <c r="ET3" s="8">
        <f t="shared" si="9"/>
        <v>2031</v>
      </c>
      <c r="EU3" s="8">
        <f t="shared" si="9"/>
        <v>2032</v>
      </c>
      <c r="EV3" s="8">
        <f t="shared" si="9"/>
        <v>2033</v>
      </c>
      <c r="EW3" s="8">
        <f t="shared" si="9"/>
        <v>2034</v>
      </c>
      <c r="EX3" s="8">
        <f t="shared" si="9"/>
        <v>0</v>
      </c>
      <c r="FA3" s="47"/>
      <c r="FB3" s="8">
        <f t="shared" ref="FB3:FL3" si="10">DN3</f>
        <v>2025</v>
      </c>
      <c r="FC3" s="8">
        <f t="shared" si="10"/>
        <v>2026</v>
      </c>
      <c r="FD3" s="8">
        <f t="shared" si="10"/>
        <v>2027</v>
      </c>
      <c r="FE3" s="8">
        <f t="shared" si="10"/>
        <v>2028</v>
      </c>
      <c r="FF3" s="8">
        <f t="shared" si="10"/>
        <v>2029</v>
      </c>
      <c r="FG3" s="8">
        <f t="shared" si="10"/>
        <v>2030</v>
      </c>
      <c r="FH3" s="8">
        <f t="shared" si="10"/>
        <v>2031</v>
      </c>
      <c r="FI3" s="8">
        <f t="shared" si="10"/>
        <v>2032</v>
      </c>
      <c r="FJ3" s="8">
        <f t="shared" si="10"/>
        <v>2033</v>
      </c>
      <c r="FK3" s="8">
        <f t="shared" si="10"/>
        <v>2034</v>
      </c>
      <c r="FL3" s="8">
        <f t="shared" si="10"/>
        <v>0</v>
      </c>
      <c r="FO3" s="8">
        <f>AR3</f>
        <v>2025</v>
      </c>
      <c r="FP3" s="8">
        <f t="shared" ref="FP3:FX3" si="11">AS3</f>
        <v>2026</v>
      </c>
      <c r="FQ3" s="8">
        <f t="shared" si="11"/>
        <v>2027</v>
      </c>
      <c r="FR3" s="8">
        <f t="shared" si="11"/>
        <v>2028</v>
      </c>
      <c r="FS3" s="8">
        <f t="shared" si="11"/>
        <v>2029</v>
      </c>
      <c r="FT3" s="8">
        <f t="shared" si="11"/>
        <v>2030</v>
      </c>
      <c r="FU3" s="8">
        <f t="shared" si="11"/>
        <v>2031</v>
      </c>
      <c r="FV3" s="8">
        <f t="shared" si="11"/>
        <v>2032</v>
      </c>
      <c r="FW3" s="8">
        <f t="shared" si="11"/>
        <v>2033</v>
      </c>
      <c r="FX3" s="8">
        <f t="shared" si="11"/>
        <v>2034</v>
      </c>
    </row>
    <row r="4" spans="1:180" ht="15" x14ac:dyDescent="0.25">
      <c r="B4" s="511"/>
      <c r="C4" s="420" t="e">
        <f>IF(Registrering!#REF!="Fast beløp",0,IF(Registrering!#REF!="Sats for ekst. fin. overhead",0,DK4))</f>
        <v>#REF!</v>
      </c>
      <c r="D4" s="420">
        <f>SUM(AR4:BA4)</f>
        <v>0</v>
      </c>
      <c r="E4" s="420">
        <f>IFERROR(SUM(BC4:BL4),0)</f>
        <v>0</v>
      </c>
      <c r="F4" s="420">
        <f>SUM(D4:E4)</f>
        <v>0</v>
      </c>
      <c r="G4" s="58">
        <f>SUM(K4:T4)/12</f>
        <v>0</v>
      </c>
      <c r="H4" s="562"/>
      <c r="I4" s="565"/>
      <c r="J4" s="576"/>
      <c r="K4" s="577"/>
      <c r="L4" s="577"/>
      <c r="M4" s="577"/>
      <c r="N4" s="577"/>
      <c r="O4" s="577"/>
      <c r="P4" s="577"/>
      <c r="Q4" s="577"/>
      <c r="R4" s="577"/>
      <c r="S4" s="564"/>
      <c r="T4" s="564"/>
      <c r="U4" s="34"/>
      <c r="AC4" s="32"/>
      <c r="AD4" s="32"/>
      <c r="AE4" s="32"/>
      <c r="AF4" s="32"/>
      <c r="AG4" s="6">
        <f>I4</f>
        <v>0</v>
      </c>
      <c r="AH4" s="6">
        <f>AG4*Tabeller!$I$35</f>
        <v>0</v>
      </c>
      <c r="AI4" s="6">
        <f>IF(AG4&gt;0,(AH4-400)/52*47,0)</f>
        <v>0</v>
      </c>
      <c r="AJ4" s="87">
        <f>AI4*Tabeller!$H$26</f>
        <v>0</v>
      </c>
      <c r="AK4" s="6">
        <f>SUM(AI4:AJ4,AL4)*Tabeller!$H$28</f>
        <v>0</v>
      </c>
      <c r="AL4" s="6">
        <f>AH4*Tabeller!$H$27</f>
        <v>0</v>
      </c>
      <c r="AM4" s="6">
        <f t="shared" ref="AM4" si="12">SUM(AI4:AL4)</f>
        <v>0</v>
      </c>
      <c r="AN4" s="6">
        <f>AM4+(IF(B4="Teknisk adm bistand",Registrering!$E$43,Registrering!$B$43))</f>
        <v>501000</v>
      </c>
      <c r="AO4" s="6">
        <f>AN4/Tabeller!$H$5</f>
        <v>307.73955773955777</v>
      </c>
      <c r="AP4" s="30"/>
      <c r="AR4" s="6">
        <f>((K4*Budsjett_FL!$AM4))/12</f>
        <v>0</v>
      </c>
      <c r="AS4" s="6">
        <f>((L4*Budsjett_FL!$AM4)*(Tabeller!J$35))/12</f>
        <v>0</v>
      </c>
      <c r="AT4" s="6">
        <f>((M4*Budsjett_FL!$AM4)*(Tabeller!K$35))/12</f>
        <v>0</v>
      </c>
      <c r="AU4" s="6">
        <f>((N4*Budsjett_FL!$AM4)*(Tabeller!L$35))/12</f>
        <v>0</v>
      </c>
      <c r="AV4" s="6">
        <f>((O4*Budsjett_FL!$AM4)*(Tabeller!M$35))/12</f>
        <v>0</v>
      </c>
      <c r="AW4" s="6">
        <f>((P4*Budsjett_FL!$AM4)*(Tabeller!N$35))/12</f>
        <v>0</v>
      </c>
      <c r="AX4" s="6">
        <f>((Q4*Budsjett_FL!$AM4)*(Tabeller!O$35))/12</f>
        <v>0</v>
      </c>
      <c r="AY4" s="6">
        <f>((R4*Budsjett_FL!$AM4)*(Tabeller!P$35))/12</f>
        <v>0</v>
      </c>
      <c r="AZ4" s="6">
        <f>((S4*Budsjett_FL!$AM4)*(Tabeller!Q$35))/12</f>
        <v>0</v>
      </c>
      <c r="BA4" s="6">
        <f>((T4*Budsjett_FL!$AM4)*(Tabeller!R$35))/12</f>
        <v>0</v>
      </c>
      <c r="BC4" s="6">
        <f t="shared" ref="BC4:BC12" si="13">IFERROR(IF($E$81&gt;$E$80,BO4,FO4),0)</f>
        <v>0</v>
      </c>
      <c r="BD4" s="6">
        <f t="shared" ref="BD4:BD12" si="14">IFERROR(IF($E$81&gt;$E$80,BP4,FP4),0)</f>
        <v>0</v>
      </c>
      <c r="BE4" s="6">
        <f t="shared" ref="BE4:BE12" si="15">IFERROR(IF($E$81&gt;$E$80,BQ4,FQ4),0)</f>
        <v>0</v>
      </c>
      <c r="BF4" s="6">
        <f t="shared" ref="BF4:BF12" si="16">IFERROR(IF($E$81&gt;$E$80,BR4,FR4),0)</f>
        <v>0</v>
      </c>
      <c r="BG4" s="6">
        <f t="shared" ref="BG4:BG12" si="17">IFERROR(IF($E$81&gt;$E$80,BS4,FS4),0)</f>
        <v>0</v>
      </c>
      <c r="BH4" s="6">
        <f t="shared" ref="BH4:BH12" si="18">IFERROR(IF($E$81&gt;$E$80,BT4,FT4),0)</f>
        <v>0</v>
      </c>
      <c r="BI4" s="6">
        <f t="shared" ref="BI4:BI12" si="19">IFERROR(IF($E$81&gt;$E$80,BU4,FU4),0)</f>
        <v>0</v>
      </c>
      <c r="BJ4" s="6">
        <f t="shared" ref="BJ4:BJ12" si="20">IFERROR(IF($E$81&gt;$E$80,BV4,FV4),0)</f>
        <v>0</v>
      </c>
      <c r="BK4" s="6">
        <f t="shared" ref="BK4:BK12" si="21">IFERROR(IF($E$81&gt;$E$80,BW4,FW4),0)</f>
        <v>0</v>
      </c>
      <c r="BL4" s="6">
        <f t="shared" ref="BL4:BL12" si="22">IFERROR(IF($E$81&gt;$E$80,BX4,FX4),0)</f>
        <v>0</v>
      </c>
      <c r="BO4" s="6">
        <f>IFERROR(IF($E$83=$E$82,AR4*$E$83,AR4*Budsjett_FL!$E$82),0)</f>
        <v>0</v>
      </c>
      <c r="BP4" s="6">
        <f>IFERROR(IF($E$83=$E$82,AS4*$E$83,AS4*Budsjett_FL!$E$82),0)</f>
        <v>0</v>
      </c>
      <c r="BQ4" s="6">
        <f>IFERROR(IF($E$83=$E$82,AT4*$E$83,AT4*Budsjett_FL!$E$82),0)</f>
        <v>0</v>
      </c>
      <c r="BR4" s="6">
        <f>IFERROR(IF($E$83=$E$82,AU4*$E$83,AU4*Budsjett_FL!$E$82),0)</f>
        <v>0</v>
      </c>
      <c r="BS4" s="6">
        <f>IFERROR(IF($E$83=$E$82,AV4*$E$83,AV4*Budsjett_FL!$E$82),0)</f>
        <v>0</v>
      </c>
      <c r="BT4" s="6">
        <f>IFERROR(IF($E$83=$E$82,AW4*$E$83,AW4*Budsjett_FL!$E$82),0)</f>
        <v>0</v>
      </c>
      <c r="BU4" s="6">
        <f>IFERROR(IF($E$83=$E$82,AX4*$E$83,AX4*Budsjett_FL!$E$82),0)</f>
        <v>0</v>
      </c>
      <c r="BV4" s="6">
        <f>IFERROR(IF($E$83=$E$82,AY4*$E$83,AY4*Budsjett_FL!$E$82),0)</f>
        <v>0</v>
      </c>
      <c r="BW4" s="6">
        <f>IFERROR(IF($E$83=$E$82,AZ4*$E$83,AZ4*Budsjett_FL!$E$82),0)</f>
        <v>0</v>
      </c>
      <c r="BX4" s="6">
        <f>IFERROR(IF($E$83=$E$82,BA4*$E$83,BA4*Budsjett_FL!$E$82),0)</f>
        <v>0</v>
      </c>
      <c r="CA4" s="6">
        <f t="shared" ref="CA4:CJ11" si="23">BC4-BO4</f>
        <v>0</v>
      </c>
      <c r="CB4" s="6">
        <f t="shared" si="23"/>
        <v>0</v>
      </c>
      <c r="CC4" s="6">
        <f t="shared" si="23"/>
        <v>0</v>
      </c>
      <c r="CD4" s="6">
        <f t="shared" si="23"/>
        <v>0</v>
      </c>
      <c r="CE4" s="6">
        <f t="shared" si="23"/>
        <v>0</v>
      </c>
      <c r="CF4" s="6">
        <f t="shared" si="23"/>
        <v>0</v>
      </c>
      <c r="CG4" s="6">
        <f t="shared" si="23"/>
        <v>0</v>
      </c>
      <c r="CH4" s="6">
        <f t="shared" si="23"/>
        <v>0</v>
      </c>
      <c r="CI4" s="6">
        <f t="shared" si="23"/>
        <v>0</v>
      </c>
      <c r="CJ4" s="6">
        <f t="shared" si="23"/>
        <v>0</v>
      </c>
      <c r="CL4" s="47">
        <f t="shared" ref="CL4:CL11" si="24">B4</f>
        <v>0</v>
      </c>
      <c r="CM4" s="6">
        <f>-((IF($CL4="Teknisk/adm. bistand/Feltassistent",Budsjett_FL!AR4*(1+Tabeller!$I$61),0))+(IF($CL4="Forsker - professor",Tabeller!I$55*K4,0)+IF($CL4="Prosjektleder/adm.leder",Tabeller!I$54*K4,0)+IF($CL4="Forsker - 1.aman.",Tabeller!I$56*K4,0)+IF($CL4="Gjesteforsker",Tabeller!I$57*K4,0)+IF($CL4="Postdoktor / forsker",Tabeller!I$58*K4,0)+IF($CL4="Stipendiat",Tabeller!I$59*K4,0)+IF($CL4="Forsker (rundsum)",Tabeller!#REF!*K4,0)+IF($CL4="Vit.ass",Tabeller!I$60*K4,0))/12)</f>
        <v>0</v>
      </c>
      <c r="CN4" s="6">
        <f>-((IF($CL4="Teknisk/adm. bistand/Feltassistent",Budsjett_FL!AS4*(1+Tabeller!$I$61),0))+(IF($CL4="Forsker - professor",Tabeller!J$55*L4,0)+IF($CL4="Prosjektleder/adm.leder",Tabeller!J$54*L4,0)+IF($CL4="Forsker - 1.aman.",Tabeller!J$56*L4,0)+IF($CL4="Gjesteforsker",Tabeller!J$57*L4,0)+IF($CL4="Postdoktor / forsker",Tabeller!J$58*L4,0)+IF($CL4="Stipendiat",Tabeller!J$59*L4,0)+IF($CL4="Forsker (rundsum)",Tabeller!#REF!*L4,0)+IF($CL4="Vit.ass",Tabeller!J$60*L4,0))/12)</f>
        <v>0</v>
      </c>
      <c r="CO4" s="6">
        <f>-((IF($CL4="Teknisk/adm. bistand/Feltassistent",Budsjett_FL!AT4*(1+Tabeller!$I$61),0))+(IF($CL4="Forsker - professor",Tabeller!K$55*M4,0)+IF($CL4="Prosjektleder/adm.leder",Tabeller!K$54*M4,0)+IF($CL4="Forsker - 1.aman.",Tabeller!K$56*M4,0)+IF($CL4="Gjesteforsker",Tabeller!K$57*M4,0)+IF($CL4="Postdoktor / forsker",Tabeller!K$58*M4,0)+IF($CL4="Stipendiat",Tabeller!K$59*M4,0)+IF($CL4="Forsker (rundsum)",Tabeller!#REF!*M4,0)+IF($CL4="Vit.ass",Tabeller!K$60*M4,0))/12)</f>
        <v>0</v>
      </c>
      <c r="CP4" s="6">
        <f>-((IF($CL4="Teknisk/adm. bistand/Feltassistent",Budsjett_FL!AU4*(1+Tabeller!$I$61),0))+(IF($CL4="Forsker - professor",Tabeller!L$55*N4,0)+IF($CL4="Prosjektleder/adm.leder",Tabeller!L$54*N4,0)+IF($CL4="Forsker - 1.aman.",Tabeller!L$56*N4,0)+IF($CL4="Gjesteforsker",Tabeller!L$57*N4,0)+IF($CL4="Postdoktor / forsker",Tabeller!L$58*N4,0)+IF($CL4="Stipendiat",Tabeller!L$59*N4,0)+IF($CL4="Forsker (rundsum)",Tabeller!#REF!*N4,0)+IF($CL4="Vit.ass",Tabeller!L$60*N4,0))/12)</f>
        <v>0</v>
      </c>
      <c r="CQ4" s="6">
        <f>-((IF($CL4="Teknisk/adm. bistand/Feltassistent",Budsjett_FL!AV4*(1+Tabeller!$I$61),0))+(IF($CL4="Forsker - professor",Tabeller!M$55*O4,0)+IF($CL4="Prosjektleder/adm.leder",Tabeller!M$54*O4,0)+IF($CL4="Forsker - 1.aman.",Tabeller!M$56*O4,0)+IF($CL4="Gjesteforsker",Tabeller!M$57*O4,0)+IF($CL4="Postdoktor / forsker",Tabeller!M$58*O4,0)+IF($CL4="Stipendiat",Tabeller!M$59*O4,0)+IF($CL4="Forsker (rundsum)",Tabeller!#REF!*O4,0)+IF($CL4="Vit.ass",Tabeller!M$60*O4,0))/12)</f>
        <v>0</v>
      </c>
      <c r="CR4" s="6">
        <f>-((IF($CL4="Teknisk/adm. bistand/Feltassistent",Budsjett_FL!AW4*(1+Tabeller!$I$61),0))+(IF($CL4="Forsker - professor",Tabeller!N$55*P4,0)+IF($CL4="Prosjektleder/adm.leder",Tabeller!N$54*P4,0)+IF($CL4="Forsker - 1.aman.",Tabeller!N$56*P4,0)+IF($CL4="Gjesteforsker",Tabeller!N$57*P4,0)+IF($CL4="Postdoktor / forsker",Tabeller!N$58*P4,0)+IF($CL4="Stipendiat",Tabeller!N$59*P4,0)+IF($CL4="Forsker (rundsum)",Tabeller!#REF!*P4,0)+IF($CL4="Vit.ass",Tabeller!N$60*P4,0))/12)</f>
        <v>0</v>
      </c>
      <c r="CS4" s="6">
        <f>-((IF($CL4="Teknisk/adm. bistand/Feltassistent",Budsjett_FL!AX4*(1+Tabeller!$I$61),0))+(IF($CL4="Forsker - professor",Tabeller!O$55*Q4,0)+IF($CL4="Prosjektleder/adm.leder",Tabeller!O$54*Q4,0)+IF($CL4="Forsker - 1.aman.",Tabeller!O$56*Q4,0)+IF($CL4="Gjesteforsker",Tabeller!O$57*Q4,0)+IF($CL4="Postdoktor / forsker",Tabeller!O$58*Q4,0)+IF($CL4="Stipendiat",Tabeller!O$59*Q4,0)+IF($CL4="Forsker (rundsum)",Tabeller!#REF!*Q4,0)+IF($CL4="Vit.ass",Tabeller!O$60*Q4,0))/12)</f>
        <v>0</v>
      </c>
      <c r="CT4" s="6">
        <f>-((IF($CL4="Teknisk/adm. bistand/Feltassistent",Budsjett_FL!AY4*(1+Tabeller!$I$61),0))+(IF($CL4="Forsker - professor",Tabeller!P$55*R4,0)+IF($CL4="Prosjektleder/adm.leder",Tabeller!P$54*R4,0)+IF($CL4="Forsker - 1.aman.",Tabeller!P$56*R4,0)+IF($CL4="Gjesteforsker",Tabeller!P$57*R4,0)+IF($CL4="Postdoktor / forsker",Tabeller!P$58*R4,0)+IF($CL4="Stipendiat",Tabeller!P$59*R4,0)+IF($CL4="Forsker (rundsum)",Tabeller!#REF!*R4,0)+IF($CL4="Vit.ass",Tabeller!P$60*R4,0))/12)</f>
        <v>0</v>
      </c>
      <c r="CU4" s="6">
        <f>-((IF($CL4="Teknisk/adm. bistand/Feltassistent",Budsjett_FL!AZ4*(1+Tabeller!$I$61),0))+(IF($CL4="Forsker - professor",Tabeller!Q$55*S4,0)+IF($CL4="Prosjektleder/adm.leder",Tabeller!Q$54*S4,0)+IF($CL4="Forsker - 1.aman.",Tabeller!Q$56*S4,0)+IF($CL4="Gjesteforsker",Tabeller!Q$57*S4,0)+IF($CL4="Postdoktor / forsker",Tabeller!Q$58*S4,0)+IF($CL4="Stipendiat",Tabeller!Q$59*S4,0)+IF($CL4="Forsker (rundsum)",Tabeller!#REF!*S4,0)+IF($CL4="Vit.ass",Tabeller!Q$60*S4,0))/12)</f>
        <v>0</v>
      </c>
      <c r="CV4" s="6">
        <f>-((IF($CL4="Teknisk/adm. bistand/Feltassistent",Budsjett_FL!BA4*(1+Tabeller!$I$61),0))+(IF($CL4="Forsker - professor",Tabeller!R$55*T4,0)+IF($CL4="Prosjektleder/adm.leder",Tabeller!R$54*T4,0)+IF($CL4="Forsker - 1.aman.",Tabeller!R$56*T4,0)+IF($CL4="Gjesteforsker",Tabeller!R$57*T4,0)+IF($CL4="Postdoktor / forsker",Tabeller!R$58*T4,0)+IF($CL4="Stipendiat",Tabeller!R$59*T4,0)+IF($CL4="Forsker (rundsum)",Tabeller!#REF!*T4,0)+IF($CL4="Vit.ass",Tabeller!R$60*T4,0))/12)</f>
        <v>0</v>
      </c>
      <c r="CW4" s="8">
        <f>SUM(CM4:CV4)</f>
        <v>0</v>
      </c>
      <c r="CZ4" s="47">
        <f>CL4</f>
        <v>0</v>
      </c>
      <c r="DA4" s="6">
        <f>-((IF($CZ4="Teknisk/adm. bistand/Feltassistent",IF(Budsjett_FL!AR4*(1+Tabeller!$I$61)&gt;Tabeller!I$55,Tabeller!I$55,Budsjett_FL!AR4*(1+Tabeller!$I$61)),0))+(IF($CZ4="Forsker - professor",Tabeller!I$55*K4,0)+IF($CZ4="Prosjektleder/adm.leder",Tabeller!I$54*K4,0)+IF($CZ4="Forsker - 1.aman.",Tabeller!I$56*K4,0)+IF($CZ4="Gjesteforsker",Tabeller!I$57*K4,0)+IF($CZ4="Postdoktor / forsker",Tabeller!I$58*K4,0)+IF($CZ4="Stipendiat",Tabeller!I$59*K4,0)+IF($CZ4="Forsker (rundsum)",Tabeller!#REF!*K4,0)+IF($CZ4="Vit.ass",Tabeller!I$60*K4,0))/12)</f>
        <v>0</v>
      </c>
      <c r="DB4" s="6">
        <f>-((IF($CZ4="Teknisk/adm. bistand/Feltassistent",IF(Budsjett_FL!AS4*(1+Tabeller!$I$61)&gt;Tabeller!J$55,Tabeller!J$55,Budsjett_FL!AS4*(1+Tabeller!$I$61)),0))+(IF($CZ4="Forsker - professor",Tabeller!J$55*L4,0)+IF($CZ4="Prosjektleder/adm.leder",Tabeller!J$54*L4,0)+IF($CZ4="Forsker - 1.aman.",Tabeller!J$56*L4,0)+IF($CZ4="Gjesteforsker",Tabeller!J$57*L4,0)+IF($CZ4="Postdoktor / forsker",Tabeller!J$58*L4,0)+IF($CZ4="Stipendiat",Tabeller!J$59*L4,0)+IF($CZ4="Forsker (rundsum)",Tabeller!#REF!*L4,0)+IF($CZ4="Vit.ass",Tabeller!J$60*L4,0))/12)</f>
        <v>0</v>
      </c>
      <c r="DC4" s="6">
        <f>-((IF($CZ4="Teknisk/adm. bistand/Feltassistent",IF(Budsjett_FL!AT4*(1+Tabeller!$I$61)&gt;Tabeller!K$55,Tabeller!K$55,Budsjett_FL!AT4*(1+Tabeller!$I$61)),0))+(IF($CZ4="Forsker - professor",Tabeller!K$55*M4,0)+IF($CZ4="Prosjektleder/adm.leder",Tabeller!K$54*M4,0)+IF($CZ4="Forsker - 1.aman.",Tabeller!K$56*M4,0)+IF($CZ4="Gjesteforsker",Tabeller!K$57*M4,0)+IF($CZ4="Postdoktor / forsker",Tabeller!K$58*M4,0)+IF($CZ4="Stipendiat",Tabeller!K$59*M4,0)+IF($CZ4="Forsker (rundsum)",Tabeller!#REF!*M4,0)+IF($CZ4="Vit.ass",Tabeller!K$60*M4,0))/12)</f>
        <v>0</v>
      </c>
      <c r="DD4" s="6">
        <f>-((IF($CZ4="Teknisk/adm. bistand/Feltassistent",IF(Budsjett_FL!AU4*(1+Tabeller!$I$61)&gt;Tabeller!L$55,Tabeller!L$55,Budsjett_FL!AU4*(1+Tabeller!$I$61)),0))+(IF($CZ4="Forsker - professor",Tabeller!L$55*N4,0)+IF($CZ4="Prosjektleder/adm.leder",Tabeller!L$54*N4,0)+IF($CZ4="Forsker - 1.aman.",Tabeller!L$56*N4,0)+IF($CZ4="Gjesteforsker",Tabeller!L$57*N4,0)+IF($CZ4="Postdoktor / forsker",Tabeller!L$58*N4,0)+IF($CZ4="Stipendiat",Tabeller!L$59*N4,0)+IF($CZ4="Forsker (rundsum)",Tabeller!#REF!*N4,0)+IF($CZ4="Vit.ass",Tabeller!L$60*N4,0))/12)</f>
        <v>0</v>
      </c>
      <c r="DE4" s="6">
        <f>-((IF($CZ4="Teknisk/adm. bistand/Feltassistent",IF(Budsjett_FL!AV4*(1+Tabeller!$I$61)&gt;Tabeller!M$55,Tabeller!M$55,Budsjett_FL!AV4*(1+Tabeller!$I$61)),0))+(IF($CZ4="Forsker - professor",Tabeller!M$55*O4,0)+IF($CZ4="Prosjektleder/adm.leder",Tabeller!M$54*O4,0)+IF($CZ4="Forsker - 1.aman.",Tabeller!M$56*O4,0)+IF($CZ4="Gjesteforsker",Tabeller!M$57*O4,0)+IF($CZ4="Postdoktor / forsker",Tabeller!M$58*O4,0)+IF($CZ4="Stipendiat",Tabeller!M$59*O4,0)+IF($CZ4="Forsker (rundsum)",Tabeller!#REF!*O4,0)+IF($CZ4="Vit.ass",Tabeller!M$60*O4,0))/12)</f>
        <v>0</v>
      </c>
      <c r="DF4" s="6">
        <f>-((IF($CZ4="Teknisk/adm. bistand/Feltassistent",IF(Budsjett_FL!AW4*(1+Tabeller!$I$61)&gt;Tabeller!N$55,Tabeller!N$55,Budsjett_FL!AW4*(1+Tabeller!$I$61)),0))+(IF($CZ4="Forsker - professor",Tabeller!N$55*P4,0)+IF($CZ4="Prosjektleder/adm.leder",Tabeller!N$54*P4,0)+IF($CZ4="Forsker - 1.aman.",Tabeller!N$56*P4,0)+IF($CZ4="Gjesteforsker",Tabeller!N$57*P4,0)+IF($CZ4="Postdoktor / forsker",Tabeller!N$58*P4,0)+IF($CZ4="Stipendiat",Tabeller!N$59*P4,0)+IF($CZ4="Forsker (rundsum)",Tabeller!#REF!*P4,0)+IF($CZ4="Vit.ass",Tabeller!N$60*P4,0))/12)</f>
        <v>0</v>
      </c>
      <c r="DG4" s="6">
        <f>-((IF($CZ4="Teknisk/adm. bistand/Feltassistent",IF(Budsjett_FL!AX4*(1+Tabeller!$I$61)&gt;Tabeller!O$55,Tabeller!O$55,Budsjett_FL!AX4*(1+Tabeller!$I$61)),0))+(IF($CZ4="Forsker - professor",Tabeller!O$55*Q4,0)+IF($CZ4="Prosjektleder/adm.leder",Tabeller!O$54*Q4,0)+IF($CZ4="Forsker - 1.aman.",Tabeller!O$56*Q4,0)+IF($CZ4="Gjesteforsker",Tabeller!O$57*Q4,0)+IF($CZ4="Postdoktor / forsker",Tabeller!O$58*Q4,0)+IF($CZ4="Stipendiat",Tabeller!O$59*Q4,0)+IF($CZ4="Forsker (rundsum)",Tabeller!#REF!*Q4,0)+IF($CZ4="Vit.ass",Tabeller!O$60*Q4,0))/12)</f>
        <v>0</v>
      </c>
      <c r="DH4" s="6">
        <f>-((IF($CZ4="Teknisk/adm. bistand/Feltassistent",IF(Budsjett_FL!AY4*(1+Tabeller!$I$61)&gt;Tabeller!P$55,Tabeller!P$55,Budsjett_FL!AY4*(1+Tabeller!$I$61)),0))+(IF($CZ4="Forsker - professor",Tabeller!P$55*R4,0)+IF($CZ4="Prosjektleder/adm.leder",Tabeller!P$54*R4,0)+IF($CZ4="Forsker - 1.aman.",Tabeller!P$56*R4,0)+IF($CZ4="Gjesteforsker",Tabeller!P$57*R4,0)+IF($CZ4="Postdoktor / forsker",Tabeller!P$58*R4,0)+IF($CZ4="Stipendiat",Tabeller!P$59*R4,0)+IF($CZ4="Forsker (rundsum)",Tabeller!#REF!*R4,0)+IF($CZ4="Vit.ass",Tabeller!P$60*R4,0))/12)</f>
        <v>0</v>
      </c>
      <c r="DI4" s="6">
        <f>-((IF($CZ4="Teknisk/adm. bistand/Feltassistent",IF(Budsjett_FL!AZ4*(1+Tabeller!$I$61)&gt;Tabeller!Q$55,Tabeller!Q$55,Budsjett_FL!AZ4*(1+Tabeller!$I$61)),0))+(IF($CZ4="Forsker - professor",Tabeller!Q$55*S4,0)+IF($CZ4="Prosjektleder/adm.leder",Tabeller!Q$54*S4,0)+IF($CZ4="Forsker - 1.aman.",Tabeller!Q$56*S4,0)+IF($CZ4="Gjesteforsker",Tabeller!Q$57*S4,0)+IF($CZ4="Postdoktor / forsker",Tabeller!Q$58*S4,0)+IF($CZ4="Stipendiat",Tabeller!Q$59*S4,0)+IF($CZ4="Forsker (rundsum)",Tabeller!#REF!*S4,0)+IF($CZ4="Vit.ass",Tabeller!Q$60*S4,0))/12)</f>
        <v>0</v>
      </c>
      <c r="DJ4" s="6">
        <f>-((IF($CZ4="Teknisk/adm. bistand/Feltassistent",IF(Budsjett_FL!BA4*(1+Tabeller!$I$61)&gt;Tabeller!R$55,Tabeller!R$55,Budsjett_FL!BA4*(1+Tabeller!$I$61)),0))+(IF($CZ4="Forsker - professor",Tabeller!R$55*T4,0)+IF($CZ4="Prosjektleder/adm.leder",Tabeller!R$54*T4,0)+IF($CZ4="Forsker - 1.aman.",Tabeller!R$56*T4,0)+IF($CZ4="Gjesteforsker",Tabeller!R$57*T4,0)+IF($CZ4="Postdoktor / forsker",Tabeller!R$58*T4,0)+IF($CZ4="Stipendiat",Tabeller!R$59*T4,0)+IF($CZ4="Forsker (rundsum)",Tabeller!#REF!*T4,0)+IF($CZ4="Vit.ass",Tabeller!R$60*T4,0))/12)</f>
        <v>0</v>
      </c>
      <c r="DK4" s="8">
        <f>SUM(DA4:DJ4)</f>
        <v>0</v>
      </c>
      <c r="DM4" s="47">
        <f>CZ4</f>
        <v>0</v>
      </c>
      <c r="DN4" s="6">
        <f t="shared" ref="DN4:DN11" si="25">IF($H4=$DM$1,CM4,0)</f>
        <v>0</v>
      </c>
      <c r="DO4" s="6">
        <f t="shared" ref="DO4:DO11" si="26">IF($H4=$DM$1,CN4,0)</f>
        <v>0</v>
      </c>
      <c r="DP4" s="6">
        <f t="shared" ref="DP4:DP11" si="27">IF($H4=$DM$1,CO4,0)</f>
        <v>0</v>
      </c>
      <c r="DQ4" s="6">
        <f t="shared" ref="DQ4:DQ11" si="28">IF($H4=$DM$1,CP4,0)</f>
        <v>0</v>
      </c>
      <c r="DR4" s="6">
        <f t="shared" ref="DR4:DR11" si="29">IF($H4=$DM$1,CQ4,0)</f>
        <v>0</v>
      </c>
      <c r="DS4" s="6">
        <f t="shared" ref="DS4:DS11" si="30">IF($H4=$DM$1,CR4,0)</f>
        <v>0</v>
      </c>
      <c r="DT4" s="6">
        <f t="shared" ref="DT4:DT11" si="31">IF($H4=$DM$1,CS4,0)</f>
        <v>0</v>
      </c>
      <c r="DU4" s="6">
        <f t="shared" ref="DU4:DU11" si="32">IF($H4=$DM$1,CT4,0)</f>
        <v>0</v>
      </c>
      <c r="DV4" s="6">
        <f t="shared" ref="DV4:DV11" si="33">IF($H4=$DM$1,CU4,0)</f>
        <v>0</v>
      </c>
      <c r="DW4" s="6">
        <f t="shared" ref="DW4:DW11" si="34">IF($H4=$DM$1,CV4,0)</f>
        <v>0</v>
      </c>
      <c r="DX4" s="8">
        <f>SUM(DN4:DW4)</f>
        <v>0</v>
      </c>
      <c r="DZ4" s="47">
        <f>DM4</f>
        <v>0</v>
      </c>
      <c r="EA4" s="6">
        <f t="shared" ref="EA4:EA11" si="35">IF($H4=$DZ$1,CM4,0)</f>
        <v>0</v>
      </c>
      <c r="EB4" s="6">
        <f t="shared" ref="EB4:EB11" si="36">IF($H4=$DZ$1,CN4,0)</f>
        <v>0</v>
      </c>
      <c r="EC4" s="6">
        <f t="shared" ref="EC4:EC11" si="37">IF($H4=$DZ$1,CO4,0)</f>
        <v>0</v>
      </c>
      <c r="ED4" s="6">
        <f t="shared" ref="ED4:ED11" si="38">IF($H4=$DZ$1,CP4,0)</f>
        <v>0</v>
      </c>
      <c r="EE4" s="6">
        <f t="shared" ref="EE4:EE11" si="39">IF($H4=$DZ$1,CQ4,0)</f>
        <v>0</v>
      </c>
      <c r="EF4" s="6">
        <f t="shared" ref="EF4:EF11" si="40">IF($H4=$DZ$1,CR4,0)</f>
        <v>0</v>
      </c>
      <c r="EG4" s="6">
        <f t="shared" ref="EG4:EG11" si="41">IF($H4=$DZ$1,CS4,0)</f>
        <v>0</v>
      </c>
      <c r="EH4" s="6">
        <f t="shared" ref="EH4:EH11" si="42">IF($H4=$DZ$1,CT4,0)</f>
        <v>0</v>
      </c>
      <c r="EI4" s="6">
        <f t="shared" ref="EI4:EI11" si="43">IF($H4=$DZ$1,CU4,0)</f>
        <v>0</v>
      </c>
      <c r="EJ4" s="6">
        <f t="shared" ref="EJ4:EJ11" si="44">IF($H4=$DZ$1,CV4,0)</f>
        <v>0</v>
      </c>
      <c r="EK4" s="8">
        <f>SUM(EA4:EJ4)</f>
        <v>0</v>
      </c>
      <c r="EM4" s="47">
        <f>DZ4</f>
        <v>0</v>
      </c>
      <c r="EN4" s="6">
        <f t="shared" ref="EN4:EN11" si="45">IF($H4=$EM$1,CM4,0)</f>
        <v>0</v>
      </c>
      <c r="EO4" s="6">
        <f t="shared" ref="EO4:EO11" si="46">IF($H4=$EM$1,CN4,0)</f>
        <v>0</v>
      </c>
      <c r="EP4" s="6">
        <f t="shared" ref="EP4:EP11" si="47">IF($H4=$EM$1,CO4,0)</f>
        <v>0</v>
      </c>
      <c r="EQ4" s="6">
        <f t="shared" ref="EQ4:EQ11" si="48">IF($H4=$EM$1,CP4,0)</f>
        <v>0</v>
      </c>
      <c r="ER4" s="6">
        <f t="shared" ref="ER4:ER11" si="49">IF($H4=$EM$1,CQ4,0)</f>
        <v>0</v>
      </c>
      <c r="ES4" s="6">
        <f t="shared" ref="ES4:ES11" si="50">IF($H4=$EM$1,CR4,0)</f>
        <v>0</v>
      </c>
      <c r="ET4" s="6">
        <f t="shared" ref="ET4:ET11" si="51">IF($H4=$EM$1,CS4,0)</f>
        <v>0</v>
      </c>
      <c r="EU4" s="6">
        <f t="shared" ref="EU4:EU11" si="52">IF($H4=$EM$1,CT4,0)</f>
        <v>0</v>
      </c>
      <c r="EV4" s="6">
        <f t="shared" ref="EV4:EV11" si="53">IF($H4=$EM$1,CU4,0)</f>
        <v>0</v>
      </c>
      <c r="EW4" s="6">
        <f t="shared" ref="EW4:EW11" si="54">IF($H4=$EM$1,CV4,0)</f>
        <v>0</v>
      </c>
      <c r="EX4" s="8">
        <f>SUM(EN4:EW4)</f>
        <v>0</v>
      </c>
      <c r="FA4" s="47">
        <f t="shared" ref="FA4:FA71" si="55">EM4</f>
        <v>0</v>
      </c>
      <c r="FB4" s="6"/>
      <c r="FC4" s="6"/>
      <c r="FD4" s="6"/>
      <c r="FE4" s="6"/>
      <c r="FF4" s="6"/>
      <c r="FG4" s="6"/>
      <c r="FH4" s="6"/>
      <c r="FI4" s="6"/>
      <c r="FJ4" s="6"/>
      <c r="FK4" s="6"/>
      <c r="FL4" s="8">
        <f>SUM(FB4:FK4)</f>
        <v>0</v>
      </c>
      <c r="FO4" s="6">
        <f>IFERROR(IF($B4="Teknisk/adm. Bistand/Feltassistent",(K4/12)*Tabeller!J$11,(K4/12)*Tabeller!J$10),0)</f>
        <v>0</v>
      </c>
      <c r="FP4" s="6">
        <f>IFERROR(IF($B4="Teknisk/adm. Bistand/Feltassistent",(L4/12)*Tabeller!K$11,(L4/12)*Tabeller!K$10),0)</f>
        <v>0</v>
      </c>
      <c r="FQ4" s="6">
        <f>IFERROR(IF($B4="Teknisk/adm. Bistand/Feltassistent",(M4/12)*Tabeller!L$11,(M4/12)*Tabeller!L$10),0)</f>
        <v>0</v>
      </c>
      <c r="FR4" s="6">
        <f>IFERROR(IF($B4="Teknisk/adm. Bistand/Feltassistent",(N4/12)*Tabeller!M$11,(N4/12)*Tabeller!M$10),0)</f>
        <v>0</v>
      </c>
      <c r="FS4" s="6">
        <f>IFERROR(IF($B4="Teknisk/adm. Bistand/Feltassistent",(O4/12)*Tabeller!N$11,(O4/12)*Tabeller!N$10),0)</f>
        <v>0</v>
      </c>
      <c r="FT4" s="6">
        <f>IFERROR(IF($B4="Teknisk/adm. Bistand/Feltassistent",(P4/12)*Tabeller!O$11,(P4/12)*Tabeller!O$10),0)</f>
        <v>0</v>
      </c>
      <c r="FU4" s="6">
        <f>IFERROR(IF($B4="Teknisk/adm. Bistand/Feltassistent",(Q4/12)*Tabeller!P$11,(Q4/12)*Tabeller!P$10),0)</f>
        <v>0</v>
      </c>
      <c r="FV4" s="6">
        <f>IFERROR(IF($B4="Teknisk/adm. Bistand/Feltassistent",(R4/12)*Tabeller!Q$11,(R4/12)*Tabeller!Q$10),0)</f>
        <v>0</v>
      </c>
      <c r="FW4" s="6">
        <f>IFERROR(IF($B4="Teknisk/adm. Bistand/Feltassistent",(S4/12)*Tabeller!R$11,(S4/12)*Tabeller!R$10),0)</f>
        <v>0</v>
      </c>
      <c r="FX4" s="6">
        <f>IFERROR(IF($B4="Teknisk/adm. Bistand/Feltassistent",(T4/12)*Tabeller!S$11,(T4/12)*Tabeller!S$10),0)</f>
        <v>0</v>
      </c>
    </row>
    <row r="5" spans="1:180" ht="15" x14ac:dyDescent="0.25">
      <c r="B5" s="511"/>
      <c r="C5" s="420" t="e">
        <f>IF(Registrering!#REF!="Fast beløp",0,IF(Registrering!#REF!="Sats for ekst. fin. overhead",0,DK5))</f>
        <v>#REF!</v>
      </c>
      <c r="D5" s="420">
        <f t="shared" ref="D5:D11" si="56">SUM(AR5:BA5)</f>
        <v>0</v>
      </c>
      <c r="E5" s="420">
        <f t="shared" ref="E5:E11" si="57">IFERROR(SUM(BC5:BL5),0)</f>
        <v>0</v>
      </c>
      <c r="F5" s="420">
        <f t="shared" ref="F5:F11" si="58">SUM(D5:E5)</f>
        <v>0</v>
      </c>
      <c r="G5" s="58">
        <f>SUM(K5:T5)/12</f>
        <v>0</v>
      </c>
      <c r="H5" s="562"/>
      <c r="I5" s="565"/>
      <c r="J5" s="576"/>
      <c r="K5" s="577"/>
      <c r="L5" s="577"/>
      <c r="M5" s="577"/>
      <c r="N5" s="577"/>
      <c r="O5" s="577"/>
      <c r="P5" s="577"/>
      <c r="Q5" s="577"/>
      <c r="R5" s="577"/>
      <c r="S5" s="564"/>
      <c r="T5" s="564"/>
      <c r="AG5" s="6">
        <f t="shared" ref="AG5:AG11" si="59">I5</f>
        <v>0</v>
      </c>
      <c r="AH5" s="6">
        <f>AG5*Tabeller!$I$35</f>
        <v>0</v>
      </c>
      <c r="AI5" s="6">
        <f t="shared" ref="AI5:AI11" si="60">IF(AG5&gt;0,(AH5-400)/52*47,0)</f>
        <v>0</v>
      </c>
      <c r="AJ5" s="87">
        <f>AI5*Tabeller!$H$26</f>
        <v>0</v>
      </c>
      <c r="AK5" s="6">
        <f>SUM(AI5:AJ5,AL5)*Tabeller!$H$28</f>
        <v>0</v>
      </c>
      <c r="AL5" s="6">
        <f>AH5*Tabeller!$H$27</f>
        <v>0</v>
      </c>
      <c r="AM5" s="6">
        <f t="shared" ref="AM5:AM11" si="61">SUM(AI5:AL5)</f>
        <v>0</v>
      </c>
      <c r="AN5" s="6">
        <f>AM5+(IF(B5="Teknisk adm bistand",Registrering!$E$43,Registrering!$B$43))</f>
        <v>501000</v>
      </c>
      <c r="AO5" s="6">
        <f>AN5/Tabeller!$H$5</f>
        <v>307.73955773955777</v>
      </c>
      <c r="AP5" s="30"/>
      <c r="AR5" s="6">
        <f>((K5*Budsjett_FL!$AM5))/12</f>
        <v>0</v>
      </c>
      <c r="AS5" s="6">
        <f>((L5*Budsjett_FL!$AM5)*(Tabeller!J$35))/12</f>
        <v>0</v>
      </c>
      <c r="AT5" s="6">
        <f>((M5*Budsjett_FL!$AM5)*(Tabeller!K$35))/12</f>
        <v>0</v>
      </c>
      <c r="AU5" s="6">
        <f>((N5*Budsjett_FL!$AM5)*(Tabeller!L$35))/12</f>
        <v>0</v>
      </c>
      <c r="AV5" s="6">
        <f>((O5*Budsjett_FL!$AM5)*(Tabeller!M$35))/12</f>
        <v>0</v>
      </c>
      <c r="AW5" s="6">
        <f>((P5*Budsjett_FL!$AM5)*(Tabeller!N$35))/12</f>
        <v>0</v>
      </c>
      <c r="AX5" s="6">
        <f>((Q5*Budsjett_FL!$AM5)*(Tabeller!O$35))/12</f>
        <v>0</v>
      </c>
      <c r="AY5" s="6">
        <f>((R5*Budsjett_FL!$AM5)*(Tabeller!P$35))/12</f>
        <v>0</v>
      </c>
      <c r="AZ5" s="6">
        <f>((S5*Budsjett_FL!$AM5)*(Tabeller!Q$35))/12</f>
        <v>0</v>
      </c>
      <c r="BA5" s="6">
        <f>((T5*Budsjett_FL!$AM5)*(Tabeller!R$35))/12</f>
        <v>0</v>
      </c>
      <c r="BC5" s="6">
        <f t="shared" si="13"/>
        <v>0</v>
      </c>
      <c r="BD5" s="6">
        <f t="shared" si="14"/>
        <v>0</v>
      </c>
      <c r="BE5" s="6">
        <f t="shared" si="15"/>
        <v>0</v>
      </c>
      <c r="BF5" s="6">
        <f t="shared" si="16"/>
        <v>0</v>
      </c>
      <c r="BG5" s="6">
        <f t="shared" si="17"/>
        <v>0</v>
      </c>
      <c r="BH5" s="6">
        <f t="shared" si="18"/>
        <v>0</v>
      </c>
      <c r="BI5" s="6">
        <f t="shared" si="19"/>
        <v>0</v>
      </c>
      <c r="BJ5" s="6">
        <f t="shared" si="20"/>
        <v>0</v>
      </c>
      <c r="BK5" s="6">
        <f t="shared" si="21"/>
        <v>0</v>
      </c>
      <c r="BL5" s="6">
        <f t="shared" si="22"/>
        <v>0</v>
      </c>
      <c r="BO5" s="6">
        <f>IFERROR(IF($E$83=$E$82,AR5*$E$83,AR5*Budsjett_FL!$E$82),0)</f>
        <v>0</v>
      </c>
      <c r="BP5" s="6">
        <f>IFERROR(IF($E$83=$E$82,AS5*$E$83,AS5*Budsjett_FL!$E$82),0)</f>
        <v>0</v>
      </c>
      <c r="BQ5" s="6">
        <f>IFERROR(IF($E$83=$E$82,AT5*$E$83,AT5*Budsjett_FL!$E$82),0)</f>
        <v>0</v>
      </c>
      <c r="BR5" s="6">
        <f>IFERROR(IF($E$83=$E$82,AU5*$E$83,AU5*Budsjett_FL!$E$82),0)</f>
        <v>0</v>
      </c>
      <c r="BS5" s="6">
        <f>IFERROR(IF($E$83=$E$82,AV5*$E$83,AV5*Budsjett_FL!$E$82),0)</f>
        <v>0</v>
      </c>
      <c r="BT5" s="6">
        <f>IFERROR(IF($E$83=$E$82,AW5*$E$83,AW5*Budsjett_FL!$E$82),0)</f>
        <v>0</v>
      </c>
      <c r="BU5" s="6">
        <f>IFERROR(IF($E$83=$E$82,AX5*$E$83,AX5*Budsjett_FL!$E$82),0)</f>
        <v>0</v>
      </c>
      <c r="BV5" s="6">
        <f>IFERROR(IF($E$83=$E$82,AY5*$E$83,AY5*Budsjett_FL!$E$82),0)</f>
        <v>0</v>
      </c>
      <c r="BW5" s="6">
        <f>IFERROR(IF($E$83=$E$82,AZ5*$E$83,AZ5*Budsjett_FL!$E$82),0)</f>
        <v>0</v>
      </c>
      <c r="BX5" s="6">
        <f>IFERROR(IF($E$83=$E$82,BA5*$E$83,BA5*Budsjett_FL!$E$82),0)</f>
        <v>0</v>
      </c>
      <c r="CA5" s="6">
        <f t="shared" si="23"/>
        <v>0</v>
      </c>
      <c r="CB5" s="6">
        <f t="shared" si="23"/>
        <v>0</v>
      </c>
      <c r="CC5" s="6">
        <f t="shared" si="23"/>
        <v>0</v>
      </c>
      <c r="CD5" s="6">
        <f t="shared" si="23"/>
        <v>0</v>
      </c>
      <c r="CE5" s="6">
        <f t="shared" si="23"/>
        <v>0</v>
      </c>
      <c r="CF5" s="6">
        <f t="shared" si="23"/>
        <v>0</v>
      </c>
      <c r="CG5" s="6">
        <f t="shared" si="23"/>
        <v>0</v>
      </c>
      <c r="CH5" s="6">
        <f t="shared" si="23"/>
        <v>0</v>
      </c>
      <c r="CI5" s="6">
        <f t="shared" si="23"/>
        <v>0</v>
      </c>
      <c r="CJ5" s="6">
        <f t="shared" si="23"/>
        <v>0</v>
      </c>
      <c r="CL5" s="47">
        <f t="shared" si="24"/>
        <v>0</v>
      </c>
      <c r="CM5" s="6">
        <f>-((IF($CL5="Teknisk/adm. bistand/Feltassistent",Budsjett_FL!AR5*(1+Tabeller!$I$61),0))+(IF($CL5="Forsker - professor",Tabeller!I$55*K5,0)+IF($CL5="Prosjektleder/adm.leder",Tabeller!I$54*K5,0)+IF($CL5="Forsker - 1.aman.",Tabeller!I$56*K5,0)+IF($CL5="Gjesteforsker",Tabeller!I$57*K5,0)+IF($CL5="Postdoktor / forsker",Tabeller!I$58*K5,0)+IF($CL5="Stipendiat",Tabeller!I$59*K5,0)+IF($CL5="Forsker (rundsum)",Tabeller!#REF!*K5,0)+IF($CL5="Vit.ass",Tabeller!I$60*K5,0))/12)</f>
        <v>0</v>
      </c>
      <c r="CN5" s="6">
        <f>-((IF($CL5="Teknisk/adm. bistand/Feltassistent",Budsjett_FL!AS5*(1+Tabeller!$I$61),0))+(IF($CL5="Forsker - professor",Tabeller!J$55*L5,0)+IF($CL5="Prosjektleder/adm.leder",Tabeller!J$54*L5,0)+IF($CL5="Forsker - 1.aman.",Tabeller!J$56*L5,0)+IF($CL5="Gjesteforsker",Tabeller!J$57*L5,0)+IF($CL5="Postdoktor / forsker",Tabeller!J$58*L5,0)+IF($CL5="Stipendiat",Tabeller!J$59*L5,0)+IF($CL5="Forsker (rundsum)",Tabeller!#REF!*L5,0)+IF($CL5="Vit.ass",Tabeller!J$60*L5,0))/12)</f>
        <v>0</v>
      </c>
      <c r="CO5" s="6">
        <f>-((IF($CL5="Teknisk/adm. bistand/Feltassistent",Budsjett_FL!AT5*(1+Tabeller!$I$61),0))+(IF($CL5="Forsker - professor",Tabeller!K$55*M5,0)+IF($CL5="Prosjektleder/adm.leder",Tabeller!K$54*M5,0)+IF($CL5="Forsker - 1.aman.",Tabeller!K$56*M5,0)+IF($CL5="Gjesteforsker",Tabeller!K$57*M5,0)+IF($CL5="Postdoktor / forsker",Tabeller!K$58*M5,0)+IF($CL5="Stipendiat",Tabeller!K$59*M5,0)+IF($CL5="Forsker (rundsum)",Tabeller!#REF!*M5,0)+IF($CL5="Vit.ass",Tabeller!K$60*M5,0))/12)</f>
        <v>0</v>
      </c>
      <c r="CP5" s="6">
        <f>-((IF($CL5="Teknisk/adm. bistand/Feltassistent",Budsjett_FL!AU5*(1+Tabeller!$I$61),0))+(IF($CL5="Forsker - professor",Tabeller!L$55*N5,0)+IF($CL5="Prosjektleder/adm.leder",Tabeller!L$54*N5,0)+IF($CL5="Forsker - 1.aman.",Tabeller!L$56*N5,0)+IF($CL5="Gjesteforsker",Tabeller!L$57*N5,0)+IF($CL5="Postdoktor / forsker",Tabeller!L$58*N5,0)+IF($CL5="Stipendiat",Tabeller!L$59*N5,0)+IF($CL5="Forsker (rundsum)",Tabeller!#REF!*N5,0)+IF($CL5="Vit.ass",Tabeller!L$60*N5,0))/12)</f>
        <v>0</v>
      </c>
      <c r="CQ5" s="6">
        <f>-((IF($CL5="Teknisk/adm. bistand/Feltassistent",Budsjett_FL!AV5*(1+Tabeller!$I$61),0))+(IF($CL5="Forsker - professor",Tabeller!M$55*O5,0)+IF($CL5="Prosjektleder/adm.leder",Tabeller!M$54*O5,0)+IF($CL5="Forsker - 1.aman.",Tabeller!M$56*O5,0)+IF($CL5="Gjesteforsker",Tabeller!M$57*O5,0)+IF($CL5="Postdoktor / forsker",Tabeller!M$58*O5,0)+IF($CL5="Stipendiat",Tabeller!M$59*O5,0)+IF($CL5="Forsker (rundsum)",Tabeller!#REF!*O5,0)+IF($CL5="Vit.ass",Tabeller!M$60*O5,0))/12)</f>
        <v>0</v>
      </c>
      <c r="CR5" s="6">
        <f>-((IF($CL5="Teknisk/adm. bistand/Feltassistent",Budsjett_FL!AW5*(1+Tabeller!$I$61),0))+(IF($CL5="Forsker - professor",Tabeller!N$55*P5,0)+IF($CL5="Prosjektleder/adm.leder",Tabeller!N$54*P5,0)+IF($CL5="Forsker - 1.aman.",Tabeller!N$56*P5,0)+IF($CL5="Gjesteforsker",Tabeller!N$57*P5,0)+IF($CL5="Postdoktor / forsker",Tabeller!N$58*P5,0)+IF($CL5="Stipendiat",Tabeller!N$59*P5,0)+IF($CL5="Forsker (rundsum)",Tabeller!#REF!*P5,0)+IF($CL5="Vit.ass",Tabeller!N$60*P5,0))/12)</f>
        <v>0</v>
      </c>
      <c r="CS5" s="6">
        <f>-((IF($CL5="Teknisk/adm. bistand/Feltassistent",Budsjett_FL!AX5*(1+Tabeller!$I$61),0))+(IF($CL5="Forsker - professor",Tabeller!O$55*Q5,0)+IF($CL5="Prosjektleder/adm.leder",Tabeller!O$54*Q5,0)+IF($CL5="Forsker - 1.aman.",Tabeller!O$56*Q5,0)+IF($CL5="Gjesteforsker",Tabeller!O$57*Q5,0)+IF($CL5="Postdoktor / forsker",Tabeller!O$58*Q5,0)+IF($CL5="Stipendiat",Tabeller!O$59*Q5,0)+IF($CL5="Forsker (rundsum)",Tabeller!#REF!*Q5,0)+IF($CL5="Vit.ass",Tabeller!O$60*Q5,0))/12)</f>
        <v>0</v>
      </c>
      <c r="CT5" s="6">
        <f>-((IF($CL5="Teknisk/adm. bistand/Feltassistent",Budsjett_FL!AY5*(1+Tabeller!$I$61),0))+(IF($CL5="Forsker - professor",Tabeller!P$55*R5,0)+IF($CL5="Prosjektleder/adm.leder",Tabeller!P$54*R5,0)+IF($CL5="Forsker - 1.aman.",Tabeller!P$56*R5,0)+IF($CL5="Gjesteforsker",Tabeller!P$57*R5,0)+IF($CL5="Postdoktor / forsker",Tabeller!P$58*R5,0)+IF($CL5="Stipendiat",Tabeller!P$59*R5,0)+IF($CL5="Forsker (rundsum)",Tabeller!#REF!*R5,0)+IF($CL5="Vit.ass",Tabeller!P$60*R5,0))/12)</f>
        <v>0</v>
      </c>
      <c r="CU5" s="6">
        <f>-((IF($CL5="Teknisk/adm. bistand/Feltassistent",Budsjett_FL!AZ5*(1+Tabeller!$I$61),0))+(IF($CL5="Forsker - professor",Tabeller!Q$55*S5,0)+IF($CL5="Prosjektleder/adm.leder",Tabeller!Q$54*S5,0)+IF($CL5="Forsker - 1.aman.",Tabeller!Q$56*S5,0)+IF($CL5="Gjesteforsker",Tabeller!Q$57*S5,0)+IF($CL5="Postdoktor / forsker",Tabeller!Q$58*S5,0)+IF($CL5="Stipendiat",Tabeller!Q$59*S5,0)+IF($CL5="Forsker (rundsum)",Tabeller!#REF!*S5,0)+IF($CL5="Vit.ass",Tabeller!Q$60*S5,0))/12)</f>
        <v>0</v>
      </c>
      <c r="CV5" s="6">
        <f>-((IF($CL5="Teknisk/adm. bistand/Feltassistent",Budsjett_FL!BA5*(1+Tabeller!$I$61),0))+(IF($CL5="Forsker - professor",Tabeller!R$55*T5,0)+IF($CL5="Prosjektleder/adm.leder",Tabeller!R$54*T5,0)+IF($CL5="Forsker - 1.aman.",Tabeller!R$56*T5,0)+IF($CL5="Gjesteforsker",Tabeller!R$57*T5,0)+IF($CL5="Postdoktor / forsker",Tabeller!R$58*T5,0)+IF($CL5="Stipendiat",Tabeller!R$59*T5,0)+IF($CL5="Forsker (rundsum)",Tabeller!#REF!*T5,0)+IF($CL5="Vit.ass",Tabeller!R$60*T5,0))/12)</f>
        <v>0</v>
      </c>
      <c r="CW5" s="8">
        <f t="shared" ref="CW5:CW13" si="62">SUM(CM5:CV5)</f>
        <v>0</v>
      </c>
      <c r="CZ5" s="47">
        <f t="shared" ref="CZ5:CZ11" si="63">CL5</f>
        <v>0</v>
      </c>
      <c r="DA5" s="6">
        <f>-((IF($CZ5="Teknisk/adm. bistand/Feltassistent",IF(Budsjett_FL!AR5*(1+Tabeller!$I$61)&gt;Tabeller!I$55,Tabeller!I$55,Budsjett_FL!AR5*(1+Tabeller!$I$61)),0))+(IF($CZ5="Forsker - professor",Tabeller!I$55*K5,0)+IF($CZ5="Prosjektleder/adm.leder",Tabeller!I$54*K5,0)+IF($CZ5="Forsker - 1.aman.",Tabeller!I$56*K5,0)+IF($CZ5="Gjesteforsker",Tabeller!I$57*K5,0)+IF($CZ5="Postdoktor / forsker",Tabeller!I$58*K5,0)+IF($CZ5="Stipendiat",Tabeller!I$59*K5,0)+IF($CZ5="Forsker (rundsum)",Tabeller!#REF!*K5,0)+IF($CZ5="Vit.ass",Tabeller!I$60*K5,0))/12)</f>
        <v>0</v>
      </c>
      <c r="DB5" s="6">
        <f>-((IF($CZ5="Teknisk/adm. bistand/Feltassistent",IF(Budsjett_FL!AS5*(1+Tabeller!$I$61)&gt;Tabeller!J$55,Tabeller!J$55,Budsjett_FL!AS5*(1+Tabeller!$I$61)),0))+(IF($CZ5="Forsker - professor",Tabeller!J$55*L5,0)+IF($CZ5="Prosjektleder/adm.leder",Tabeller!J$54*L5,0)+IF($CZ5="Forsker - 1.aman.",Tabeller!J$56*L5,0)+IF($CZ5="Gjesteforsker",Tabeller!J$57*L5,0)+IF($CZ5="Postdoktor / forsker",Tabeller!J$58*L5,0)+IF($CZ5="Stipendiat",Tabeller!J$59*L5,0)+IF($CZ5="Forsker (rundsum)",Tabeller!#REF!*L5,0)+IF($CZ5="Vit.ass",Tabeller!J$60*L5,0))/12)</f>
        <v>0</v>
      </c>
      <c r="DC5" s="6">
        <f>-((IF($CZ5="Teknisk/adm. bistand/Feltassistent",IF(Budsjett_FL!AT5*(1+Tabeller!$I$61)&gt;Tabeller!K$55,Tabeller!K$55,Budsjett_FL!AT5*(1+Tabeller!$I$61)),0))+(IF($CZ5="Forsker - professor",Tabeller!K$55*M5,0)+IF($CZ5="Prosjektleder/adm.leder",Tabeller!K$54*M5,0)+IF($CZ5="Forsker - 1.aman.",Tabeller!K$56*M5,0)+IF($CZ5="Gjesteforsker",Tabeller!K$57*M5,0)+IF($CZ5="Postdoktor / forsker",Tabeller!K$58*M5,0)+IF($CZ5="Stipendiat",Tabeller!K$59*M5,0)+IF($CZ5="Forsker (rundsum)",Tabeller!#REF!*M5,0)+IF($CZ5="Vit.ass",Tabeller!K$60*M5,0))/12)</f>
        <v>0</v>
      </c>
      <c r="DD5" s="6">
        <f>-((IF($CZ5="Teknisk/adm. bistand/Feltassistent",IF(Budsjett_FL!AU5*(1+Tabeller!$I$61)&gt;Tabeller!L$55,Tabeller!L$55,Budsjett_FL!AU5*(1+Tabeller!$I$61)),0))+(IF($CZ5="Forsker - professor",Tabeller!L$55*N5,0)+IF($CZ5="Prosjektleder/adm.leder",Tabeller!L$54*N5,0)+IF($CZ5="Forsker - 1.aman.",Tabeller!L$56*N5,0)+IF($CZ5="Gjesteforsker",Tabeller!L$57*N5,0)+IF($CZ5="Postdoktor / forsker",Tabeller!L$58*N5,0)+IF($CZ5="Stipendiat",Tabeller!L$59*N5,0)+IF($CZ5="Forsker (rundsum)",Tabeller!#REF!*N5,0)+IF($CZ5="Vit.ass",Tabeller!L$60*N5,0))/12)</f>
        <v>0</v>
      </c>
      <c r="DE5" s="6">
        <f>-((IF($CZ5="Teknisk/adm. bistand/Feltassistent",IF(Budsjett_FL!AV5*(1+Tabeller!$I$61)&gt;Tabeller!M$55,Tabeller!M$55,Budsjett_FL!AV5*(1+Tabeller!$I$61)),0))+(IF($CZ5="Forsker - professor",Tabeller!M$55*O5,0)+IF($CZ5="Prosjektleder/adm.leder",Tabeller!M$54*O5,0)+IF($CZ5="Forsker - 1.aman.",Tabeller!M$56*O5,0)+IF($CZ5="Gjesteforsker",Tabeller!M$57*O5,0)+IF($CZ5="Postdoktor / forsker",Tabeller!M$58*O5,0)+IF($CZ5="Stipendiat",Tabeller!M$59*O5,0)+IF($CZ5="Forsker (rundsum)",Tabeller!#REF!*O5,0)+IF($CZ5="Vit.ass",Tabeller!M$60*O5,0))/12)</f>
        <v>0</v>
      </c>
      <c r="DF5" s="6">
        <f>-((IF($CZ5="Teknisk/adm. bistand/Feltassistent",IF(Budsjett_FL!AW5*(1+Tabeller!$I$61)&gt;Tabeller!N$55,Tabeller!N$55,Budsjett_FL!AW5*(1+Tabeller!$I$61)),0))+(IF($CZ5="Forsker - professor",Tabeller!N$55*P5,0)+IF($CZ5="Prosjektleder/adm.leder",Tabeller!N$54*P5,0)+IF($CZ5="Forsker - 1.aman.",Tabeller!N$56*P5,0)+IF($CZ5="Gjesteforsker",Tabeller!N$57*P5,0)+IF($CZ5="Postdoktor / forsker",Tabeller!N$58*P5,0)+IF($CZ5="Stipendiat",Tabeller!N$59*P5,0)+IF($CZ5="Forsker (rundsum)",Tabeller!#REF!*P5,0)+IF($CZ5="Vit.ass",Tabeller!N$60*P5,0))/12)</f>
        <v>0</v>
      </c>
      <c r="DG5" s="6">
        <f>-((IF($CZ5="Teknisk/adm. bistand/Feltassistent",IF(Budsjett_FL!AX5*(1+Tabeller!$I$61)&gt;Tabeller!O$55,Tabeller!O$55,Budsjett_FL!AX5*(1+Tabeller!$I$61)),0))+(IF($CZ5="Forsker - professor",Tabeller!O$55*Q5,0)+IF($CZ5="Prosjektleder/adm.leder",Tabeller!O$54*Q5,0)+IF($CZ5="Forsker - 1.aman.",Tabeller!O$56*Q5,0)+IF($CZ5="Gjesteforsker",Tabeller!O$57*Q5,0)+IF($CZ5="Postdoktor / forsker",Tabeller!O$58*Q5,0)+IF($CZ5="Stipendiat",Tabeller!O$59*Q5,0)+IF($CZ5="Forsker (rundsum)",Tabeller!#REF!*Q5,0)+IF($CZ5="Vit.ass",Tabeller!O$60*Q5,0))/12)</f>
        <v>0</v>
      </c>
      <c r="DH5" s="6">
        <f>-((IF($CZ5="Teknisk/adm. bistand/Feltassistent",IF(Budsjett_FL!AY5*(1+Tabeller!$I$61)&gt;Tabeller!P$55,Tabeller!P$55,Budsjett_FL!AY5*(1+Tabeller!$I$61)),0))+(IF($CZ5="Forsker - professor",Tabeller!P$55*R5,0)+IF($CZ5="Prosjektleder/adm.leder",Tabeller!P$54*R5,0)+IF($CZ5="Forsker - 1.aman.",Tabeller!P$56*R5,0)+IF($CZ5="Gjesteforsker",Tabeller!P$57*R5,0)+IF($CZ5="Postdoktor / forsker",Tabeller!P$58*R5,0)+IF($CZ5="Stipendiat",Tabeller!P$59*R5,0)+IF($CZ5="Forsker (rundsum)",Tabeller!#REF!*R5,0)+IF($CZ5="Vit.ass",Tabeller!P$60*R5,0))/12)</f>
        <v>0</v>
      </c>
      <c r="DI5" s="6">
        <f>-((IF($CZ5="Teknisk/adm. bistand/Feltassistent",IF(Budsjett_FL!AZ5*(1+Tabeller!$I$61)&gt;Tabeller!Q$55,Tabeller!Q$55,Budsjett_FL!AZ5*(1+Tabeller!$I$61)),0))+(IF($CZ5="Forsker - professor",Tabeller!Q$55*S5,0)+IF($CZ5="Prosjektleder/adm.leder",Tabeller!Q$54*S5,0)+IF($CZ5="Forsker - 1.aman.",Tabeller!Q$56*S5,0)+IF($CZ5="Gjesteforsker",Tabeller!Q$57*S5,0)+IF($CZ5="Postdoktor / forsker",Tabeller!Q$58*S5,0)+IF($CZ5="Stipendiat",Tabeller!Q$59*S5,0)+IF($CZ5="Forsker (rundsum)",Tabeller!#REF!*S5,0)+IF($CZ5="Vit.ass",Tabeller!Q$60*S5,0))/12)</f>
        <v>0</v>
      </c>
      <c r="DJ5" s="6">
        <f>-((IF($CZ5="Teknisk/adm. bistand/Feltassistent",IF(Budsjett_FL!BA5*(1+Tabeller!$I$61)&gt;Tabeller!R$55,Tabeller!R$55,Budsjett_FL!BA5*(1+Tabeller!$I$61)),0))+(IF($CZ5="Forsker - professor",Tabeller!R$55*T5,0)+IF($CZ5="Prosjektleder/adm.leder",Tabeller!R$54*T5,0)+IF($CZ5="Forsker - 1.aman.",Tabeller!R$56*T5,0)+IF($CZ5="Gjesteforsker",Tabeller!R$57*T5,0)+IF($CZ5="Postdoktor / forsker",Tabeller!R$58*T5,0)+IF($CZ5="Stipendiat",Tabeller!R$59*T5,0)+IF($CZ5="Forsker (rundsum)",Tabeller!#REF!*T5,0)+IF($CZ5="Vit.ass",Tabeller!R$60*T5,0))/12)</f>
        <v>0</v>
      </c>
      <c r="DK5" s="8">
        <f t="shared" ref="DK5:DK13" si="64">SUM(DA5:DJ5)</f>
        <v>0</v>
      </c>
      <c r="DM5" s="47">
        <f t="shared" ref="DM5:DM71" si="65">CZ5</f>
        <v>0</v>
      </c>
      <c r="DN5" s="6">
        <f t="shared" si="25"/>
        <v>0</v>
      </c>
      <c r="DO5" s="6">
        <f t="shared" si="26"/>
        <v>0</v>
      </c>
      <c r="DP5" s="6">
        <f t="shared" si="27"/>
        <v>0</v>
      </c>
      <c r="DQ5" s="6">
        <f t="shared" si="28"/>
        <v>0</v>
      </c>
      <c r="DR5" s="6">
        <f t="shared" si="29"/>
        <v>0</v>
      </c>
      <c r="DS5" s="6">
        <f t="shared" si="30"/>
        <v>0</v>
      </c>
      <c r="DT5" s="6">
        <f t="shared" si="31"/>
        <v>0</v>
      </c>
      <c r="DU5" s="6">
        <f t="shared" si="32"/>
        <v>0</v>
      </c>
      <c r="DV5" s="6">
        <f t="shared" si="33"/>
        <v>0</v>
      </c>
      <c r="DW5" s="6">
        <f t="shared" si="34"/>
        <v>0</v>
      </c>
      <c r="DX5" s="8">
        <f t="shared" ref="DX5:DX13" si="66">SUM(DN5:DW5)</f>
        <v>0</v>
      </c>
      <c r="DZ5" s="47">
        <f t="shared" ref="DZ5:DZ71" si="67">DM5</f>
        <v>0</v>
      </c>
      <c r="EA5" s="6">
        <f t="shared" si="35"/>
        <v>0</v>
      </c>
      <c r="EB5" s="6">
        <f t="shared" si="36"/>
        <v>0</v>
      </c>
      <c r="EC5" s="6">
        <f t="shared" si="37"/>
        <v>0</v>
      </c>
      <c r="ED5" s="6">
        <f t="shared" si="38"/>
        <v>0</v>
      </c>
      <c r="EE5" s="6">
        <f t="shared" si="39"/>
        <v>0</v>
      </c>
      <c r="EF5" s="6">
        <f t="shared" si="40"/>
        <v>0</v>
      </c>
      <c r="EG5" s="6">
        <f t="shared" si="41"/>
        <v>0</v>
      </c>
      <c r="EH5" s="6">
        <f t="shared" si="42"/>
        <v>0</v>
      </c>
      <c r="EI5" s="6">
        <f t="shared" si="43"/>
        <v>0</v>
      </c>
      <c r="EJ5" s="6">
        <f t="shared" si="44"/>
        <v>0</v>
      </c>
      <c r="EK5" s="8">
        <f t="shared" ref="EK5:EK13" si="68">SUM(EA5:EJ5)</f>
        <v>0</v>
      </c>
      <c r="EM5" s="47">
        <f t="shared" ref="EM5:EM71" si="69">DZ5</f>
        <v>0</v>
      </c>
      <c r="EN5" s="6">
        <f t="shared" si="45"/>
        <v>0</v>
      </c>
      <c r="EO5" s="6">
        <f t="shared" si="46"/>
        <v>0</v>
      </c>
      <c r="EP5" s="6">
        <f t="shared" si="47"/>
        <v>0</v>
      </c>
      <c r="EQ5" s="6">
        <f t="shared" si="48"/>
        <v>0</v>
      </c>
      <c r="ER5" s="6">
        <f t="shared" si="49"/>
        <v>0</v>
      </c>
      <c r="ES5" s="6">
        <f t="shared" si="50"/>
        <v>0</v>
      </c>
      <c r="ET5" s="6">
        <f t="shared" si="51"/>
        <v>0</v>
      </c>
      <c r="EU5" s="6">
        <f t="shared" si="52"/>
        <v>0</v>
      </c>
      <c r="EV5" s="6">
        <f t="shared" si="53"/>
        <v>0</v>
      </c>
      <c r="EW5" s="6">
        <f t="shared" si="54"/>
        <v>0</v>
      </c>
      <c r="EX5" s="8">
        <f t="shared" ref="EX5:EX13" si="70">SUM(EN5:EW5)</f>
        <v>0</v>
      </c>
      <c r="FA5" s="47">
        <f t="shared" si="55"/>
        <v>0</v>
      </c>
      <c r="FB5" s="6"/>
      <c r="FC5" s="6"/>
      <c r="FD5" s="6"/>
      <c r="FE5" s="6"/>
      <c r="FF5" s="6"/>
      <c r="FG5" s="6"/>
      <c r="FH5" s="6"/>
      <c r="FI5" s="6"/>
      <c r="FJ5" s="6"/>
      <c r="FK5" s="6"/>
      <c r="FL5" s="8">
        <f t="shared" ref="FL5:FL13" si="71">SUM(FB5:FK5)</f>
        <v>0</v>
      </c>
      <c r="FO5" s="6">
        <f>IFERROR(IF($B5="Teknisk/adm. Bistand",(K5/12)*Tabeller!J$11,(K5/12)*Tabeller!J$10),0)</f>
        <v>0</v>
      </c>
      <c r="FP5" s="6">
        <f>IFERROR(IF($B5="Teknisk/adm. Bistand",(L5/12)*Tabeller!K$11,(L5/12)*Tabeller!K$10),0)</f>
        <v>0</v>
      </c>
      <c r="FQ5" s="6">
        <f>IFERROR(IF($B5="Teknisk/adm. Bistand",(M5/12)*Tabeller!L$11,(M5/12)*Tabeller!L$10),0)</f>
        <v>0</v>
      </c>
      <c r="FR5" s="6">
        <f>IFERROR(IF($B5="Teknisk/adm. Bistand",(N5/12)*Tabeller!M$11,(N5/12)*Tabeller!M$10),0)</f>
        <v>0</v>
      </c>
      <c r="FS5" s="6">
        <f>IFERROR(IF($B5="Teknisk/adm. Bistand",(O5/12)*Tabeller!N$11,(O5/12)*Tabeller!N$10),0)</f>
        <v>0</v>
      </c>
      <c r="FT5" s="6">
        <f>IFERROR(IF($B5="Teknisk/adm. Bistand",(P5/12)*Tabeller!O$11,(P5/12)*Tabeller!O$10),0)</f>
        <v>0</v>
      </c>
      <c r="FU5" s="6">
        <f>IFERROR(IF($B5="Teknisk/adm. Bistand",(Q5/12)*Tabeller!P$11,(Q5/12)*Tabeller!P$10),0)</f>
        <v>0</v>
      </c>
      <c r="FV5" s="6">
        <f>IFERROR(IF($B5="Teknisk/adm. Bistand",(R5/12)*Tabeller!Q$11,(R5/12)*Tabeller!Q$10),0)</f>
        <v>0</v>
      </c>
      <c r="FW5" s="6">
        <f>IFERROR(IF($B5="Teknisk/adm. Bistand",(S5/12)*Tabeller!R$11,(S5/12)*Tabeller!R$10),0)</f>
        <v>0</v>
      </c>
      <c r="FX5" s="6">
        <f>IFERROR(IF($B5="Teknisk/adm. Bistand",(T5/12)*Tabeller!S$11,(T5/12)*Tabeller!S$10),0)</f>
        <v>0</v>
      </c>
    </row>
    <row r="6" spans="1:180" ht="15" x14ac:dyDescent="0.25">
      <c r="B6" s="511"/>
      <c r="C6" s="420" t="e">
        <f>IF(Registrering!#REF!="Fast beløp",0,IF(Registrering!#REF!="Sats for ekst. fin. overhead",0,DK6))</f>
        <v>#REF!</v>
      </c>
      <c r="D6" s="420">
        <f t="shared" si="56"/>
        <v>0</v>
      </c>
      <c r="E6" s="420">
        <f t="shared" si="57"/>
        <v>0</v>
      </c>
      <c r="F6" s="420">
        <f t="shared" si="58"/>
        <v>0</v>
      </c>
      <c r="G6" s="58">
        <f t="shared" ref="G6" si="72">SUM(K6:T6)/12</f>
        <v>0</v>
      </c>
      <c r="H6" s="562"/>
      <c r="I6" s="565"/>
      <c r="J6" s="576"/>
      <c r="K6" s="577"/>
      <c r="L6" s="577"/>
      <c r="M6" s="577"/>
      <c r="N6" s="577"/>
      <c r="O6" s="577"/>
      <c r="P6" s="577"/>
      <c r="Q6" s="577"/>
      <c r="R6" s="577"/>
      <c r="S6" s="564"/>
      <c r="T6" s="564"/>
      <c r="AG6" s="6">
        <f t="shared" si="59"/>
        <v>0</v>
      </c>
      <c r="AH6" s="6">
        <f>AG6*Tabeller!$I$35</f>
        <v>0</v>
      </c>
      <c r="AI6" s="6">
        <f t="shared" si="60"/>
        <v>0</v>
      </c>
      <c r="AJ6" s="87">
        <f>AI6*Tabeller!$H$26</f>
        <v>0</v>
      </c>
      <c r="AK6" s="6">
        <f>SUM(AI6:AJ6,AL6)*Tabeller!$H$28</f>
        <v>0</v>
      </c>
      <c r="AL6" s="6">
        <f>AH6*Tabeller!$H$27</f>
        <v>0</v>
      </c>
      <c r="AM6" s="6">
        <f t="shared" si="61"/>
        <v>0</v>
      </c>
      <c r="AN6" s="6">
        <f>AM6+(IF(B6="Teknisk adm bistand",Registrering!$E$43,Registrering!$B$43))</f>
        <v>501000</v>
      </c>
      <c r="AO6" s="6">
        <f>AN6/Tabeller!$H$5</f>
        <v>307.73955773955777</v>
      </c>
      <c r="AP6" s="30"/>
      <c r="AR6" s="6">
        <f>((K6*Budsjett_FL!$AM6))/12</f>
        <v>0</v>
      </c>
      <c r="AS6" s="6">
        <f>((L6*Budsjett_FL!$AM6)*(Tabeller!J$35))/12</f>
        <v>0</v>
      </c>
      <c r="AT6" s="6">
        <f>((M6*Budsjett_FL!$AM6)*(Tabeller!K$35))/12</f>
        <v>0</v>
      </c>
      <c r="AU6" s="6">
        <f>((N6*Budsjett_FL!$AM6)*(Tabeller!L$35))/12</f>
        <v>0</v>
      </c>
      <c r="AV6" s="6">
        <f>((O6*Budsjett_FL!$AM6)*(Tabeller!M$35))/12</f>
        <v>0</v>
      </c>
      <c r="AW6" s="6">
        <f>((P6*Budsjett_FL!$AM6)*(Tabeller!N$35))/12</f>
        <v>0</v>
      </c>
      <c r="AX6" s="6">
        <f>((Q6*Budsjett_FL!$AM6)*(Tabeller!O$35))/12</f>
        <v>0</v>
      </c>
      <c r="AY6" s="6">
        <f>((R6*Budsjett_FL!$AM6)*(Tabeller!P$35))/12</f>
        <v>0</v>
      </c>
      <c r="AZ6" s="6">
        <f>((S6*Budsjett_FL!$AM6)*(Tabeller!Q$35))/12</f>
        <v>0</v>
      </c>
      <c r="BA6" s="6">
        <f>((T6*Budsjett_FL!$AM6)*(Tabeller!R$35))/12</f>
        <v>0</v>
      </c>
      <c r="BC6" s="6">
        <f t="shared" si="13"/>
        <v>0</v>
      </c>
      <c r="BD6" s="6">
        <f t="shared" si="14"/>
        <v>0</v>
      </c>
      <c r="BE6" s="6">
        <f t="shared" si="15"/>
        <v>0</v>
      </c>
      <c r="BF6" s="6">
        <f t="shared" si="16"/>
        <v>0</v>
      </c>
      <c r="BG6" s="6">
        <f t="shared" si="17"/>
        <v>0</v>
      </c>
      <c r="BH6" s="6">
        <f t="shared" si="18"/>
        <v>0</v>
      </c>
      <c r="BI6" s="6">
        <f t="shared" si="19"/>
        <v>0</v>
      </c>
      <c r="BJ6" s="6">
        <f t="shared" si="20"/>
        <v>0</v>
      </c>
      <c r="BK6" s="6">
        <f t="shared" si="21"/>
        <v>0</v>
      </c>
      <c r="BL6" s="6">
        <f t="shared" si="22"/>
        <v>0</v>
      </c>
      <c r="BO6" s="6">
        <f>IFERROR(IF($E$83=$E$82,AR6*$E$83,AR6*Budsjett_FL!$E$82),0)</f>
        <v>0</v>
      </c>
      <c r="BP6" s="6">
        <f>IFERROR(IF($E$83=$E$82,AS6*$E$83,AS6*Budsjett_FL!$E$82),0)</f>
        <v>0</v>
      </c>
      <c r="BQ6" s="6">
        <f>IFERROR(IF($E$83=$E$82,AT6*$E$83,AT6*Budsjett_FL!$E$82),0)</f>
        <v>0</v>
      </c>
      <c r="BR6" s="6">
        <f>IFERROR(IF($E$83=$E$82,AU6*$E$83,AU6*Budsjett_FL!$E$82),0)</f>
        <v>0</v>
      </c>
      <c r="BS6" s="6">
        <f>IFERROR(IF($E$83=$E$82,AV6*$E$83,AV6*Budsjett_FL!$E$82),0)</f>
        <v>0</v>
      </c>
      <c r="BT6" s="6">
        <f>IFERROR(IF($E$83=$E$82,AW6*$E$83,AW6*Budsjett_FL!$E$82),0)</f>
        <v>0</v>
      </c>
      <c r="BU6" s="6">
        <f>IFERROR(IF($E$83=$E$82,AX6*$E$83,AX6*Budsjett_FL!$E$82),0)</f>
        <v>0</v>
      </c>
      <c r="BV6" s="6">
        <f>IFERROR(IF($E$83=$E$82,AY6*$E$83,AY6*Budsjett_FL!$E$82),0)</f>
        <v>0</v>
      </c>
      <c r="BW6" s="6">
        <f>IFERROR(IF($E$83=$E$82,AZ6*$E$83,AZ6*Budsjett_FL!$E$82),0)</f>
        <v>0</v>
      </c>
      <c r="BX6" s="6">
        <f>IFERROR(IF($E$83=$E$82,BA6*$E$83,BA6*Budsjett_FL!$E$82),0)</f>
        <v>0</v>
      </c>
      <c r="CA6" s="6">
        <f t="shared" si="23"/>
        <v>0</v>
      </c>
      <c r="CB6" s="6">
        <f t="shared" si="23"/>
        <v>0</v>
      </c>
      <c r="CC6" s="6">
        <f t="shared" si="23"/>
        <v>0</v>
      </c>
      <c r="CD6" s="6">
        <f t="shared" si="23"/>
        <v>0</v>
      </c>
      <c r="CE6" s="6">
        <f t="shared" si="23"/>
        <v>0</v>
      </c>
      <c r="CF6" s="6">
        <f t="shared" si="23"/>
        <v>0</v>
      </c>
      <c r="CG6" s="6">
        <f t="shared" si="23"/>
        <v>0</v>
      </c>
      <c r="CH6" s="6">
        <f t="shared" si="23"/>
        <v>0</v>
      </c>
      <c r="CI6" s="6">
        <f t="shared" si="23"/>
        <v>0</v>
      </c>
      <c r="CJ6" s="6">
        <f t="shared" si="23"/>
        <v>0</v>
      </c>
      <c r="CL6" s="47">
        <f t="shared" si="24"/>
        <v>0</v>
      </c>
      <c r="CM6" s="6">
        <f>-((IF($CL6="Teknisk/adm. bistand/Feltassistent",Budsjett_FL!AR6*(1+Tabeller!$I$61),0))+(IF($CL6="Forsker - professor",Tabeller!I$55*K6,0)+IF($CL6="Prosjektleder/adm.leder",Tabeller!I$54*K6,0)+IF($CL6="Forsker - 1.aman.",Tabeller!I$56*K6,0)+IF($CL6="Gjesteforsker",Tabeller!I$57*K6,0)+IF($CL6="Postdoktor / forsker",Tabeller!I$58*K6,0)+IF($CL6="Stipendiat",Tabeller!I$59*K6,0)+IF($CL6="Forsker (rundsum)",Tabeller!#REF!*K6,0)+IF($CL6="Vit.ass",Tabeller!I$60*K6,0))/12)</f>
        <v>0</v>
      </c>
      <c r="CN6" s="6">
        <f>-((IF($CL6="Teknisk/adm. bistand/Feltassistent",Budsjett_FL!AS6*(1+Tabeller!$I$61),0))+(IF($CL6="Forsker - professor",Tabeller!J$55*L6,0)+IF($CL6="Prosjektleder/adm.leder",Tabeller!J$54*L6,0)+IF($CL6="Forsker - 1.aman.",Tabeller!J$56*L6,0)+IF($CL6="Gjesteforsker",Tabeller!J$57*L6,0)+IF($CL6="Postdoktor / forsker",Tabeller!J$58*L6,0)+IF($CL6="Stipendiat",Tabeller!J$59*L6,0)+IF($CL6="Forsker (rundsum)",Tabeller!#REF!*L6,0)+IF($CL6="Vit.ass",Tabeller!J$60*L6,0))/12)</f>
        <v>0</v>
      </c>
      <c r="CO6" s="6">
        <f>-((IF($CL6="Teknisk/adm. bistand/Feltassistent",Budsjett_FL!AT6*(1+Tabeller!$I$61),0))+(IF($CL6="Forsker - professor",Tabeller!K$55*M6,0)+IF($CL6="Prosjektleder/adm.leder",Tabeller!K$54*M6,0)+IF($CL6="Forsker - 1.aman.",Tabeller!K$56*M6,0)+IF($CL6="Gjesteforsker",Tabeller!K$57*M6,0)+IF($CL6="Postdoktor / forsker",Tabeller!K$58*M6,0)+IF($CL6="Stipendiat",Tabeller!K$59*M6,0)+IF($CL6="Forsker (rundsum)",Tabeller!#REF!*M6,0)+IF($CL6="Vit.ass",Tabeller!K$60*M6,0))/12)</f>
        <v>0</v>
      </c>
      <c r="CP6" s="6">
        <f>-((IF($CL6="Teknisk/adm. bistand/Feltassistent",Budsjett_FL!AU6*(1+Tabeller!$I$61),0))+(IF($CL6="Forsker - professor",Tabeller!L$55*N6,0)+IF($CL6="Prosjektleder/adm.leder",Tabeller!L$54*N6,0)+IF($CL6="Forsker - 1.aman.",Tabeller!L$56*N6,0)+IF($CL6="Gjesteforsker",Tabeller!L$57*N6,0)+IF($CL6="Postdoktor / forsker",Tabeller!L$58*N6,0)+IF($CL6="Stipendiat",Tabeller!L$59*N6,0)+IF($CL6="Forsker (rundsum)",Tabeller!#REF!*N6,0)+IF($CL6="Vit.ass",Tabeller!L$60*N6,0))/12)</f>
        <v>0</v>
      </c>
      <c r="CQ6" s="6">
        <f>-((IF($CL6="Teknisk/adm. bistand/Feltassistent",Budsjett_FL!AV6*(1+Tabeller!$I$61),0))+(IF($CL6="Forsker - professor",Tabeller!M$55*O6,0)+IF($CL6="Prosjektleder/adm.leder",Tabeller!M$54*O6,0)+IF($CL6="Forsker - 1.aman.",Tabeller!M$56*O6,0)+IF($CL6="Gjesteforsker",Tabeller!M$57*O6,0)+IF($CL6="Postdoktor / forsker",Tabeller!M$58*O6,0)+IF($CL6="Stipendiat",Tabeller!M$59*O6,0)+IF($CL6="Forsker (rundsum)",Tabeller!#REF!*O6,0)+IF($CL6="Vit.ass",Tabeller!M$60*O6,0))/12)</f>
        <v>0</v>
      </c>
      <c r="CR6" s="6">
        <f>-((IF($CL6="Teknisk/adm. bistand/Feltassistent",Budsjett_FL!AW6*(1+Tabeller!$I$61),0))+(IF($CL6="Forsker - professor",Tabeller!N$55*P6,0)+IF($CL6="Prosjektleder/adm.leder",Tabeller!N$54*P6,0)+IF($CL6="Forsker - 1.aman.",Tabeller!N$56*P6,0)+IF($CL6="Gjesteforsker",Tabeller!N$57*P6,0)+IF($CL6="Postdoktor / forsker",Tabeller!N$58*P6,0)+IF($CL6="Stipendiat",Tabeller!N$59*P6,0)+IF($CL6="Forsker (rundsum)",Tabeller!#REF!*P6,0)+IF($CL6="Vit.ass",Tabeller!N$60*P6,0))/12)</f>
        <v>0</v>
      </c>
      <c r="CS6" s="6">
        <f>-((IF($CL6="Teknisk/adm. bistand/Feltassistent",Budsjett_FL!AX6*(1+Tabeller!$I$61),0))+(IF($CL6="Forsker - professor",Tabeller!O$55*Q6,0)+IF($CL6="Prosjektleder/adm.leder",Tabeller!O$54*Q6,0)+IF($CL6="Forsker - 1.aman.",Tabeller!O$56*Q6,0)+IF($CL6="Gjesteforsker",Tabeller!O$57*Q6,0)+IF($CL6="Postdoktor / forsker",Tabeller!O$58*Q6,0)+IF($CL6="Stipendiat",Tabeller!O$59*Q6,0)+IF($CL6="Forsker (rundsum)",Tabeller!#REF!*Q6,0)+IF($CL6="Vit.ass",Tabeller!O$60*Q6,0))/12)</f>
        <v>0</v>
      </c>
      <c r="CT6" s="6">
        <f>-((IF($CL6="Teknisk/adm. bistand/Feltassistent",Budsjett_FL!AY6*(1+Tabeller!$I$61),0))+(IF($CL6="Forsker - professor",Tabeller!P$55*R6,0)+IF($CL6="Prosjektleder/adm.leder",Tabeller!P$54*R6,0)+IF($CL6="Forsker - 1.aman.",Tabeller!P$56*R6,0)+IF($CL6="Gjesteforsker",Tabeller!P$57*R6,0)+IF($CL6="Postdoktor / forsker",Tabeller!P$58*R6,0)+IF($CL6="Stipendiat",Tabeller!P$59*R6,0)+IF($CL6="Forsker (rundsum)",Tabeller!#REF!*R6,0)+IF($CL6="Vit.ass",Tabeller!P$60*R6,0))/12)</f>
        <v>0</v>
      </c>
      <c r="CU6" s="6">
        <f>-((IF($CL6="Teknisk/adm. bistand/Feltassistent",Budsjett_FL!AZ6*(1+Tabeller!$I$61),0))+(IF($CL6="Forsker - professor",Tabeller!Q$55*S6,0)+IF($CL6="Prosjektleder/adm.leder",Tabeller!Q$54*S6,0)+IF($CL6="Forsker - 1.aman.",Tabeller!Q$56*S6,0)+IF($CL6="Gjesteforsker",Tabeller!Q$57*S6,0)+IF($CL6="Postdoktor / forsker",Tabeller!Q$58*S6,0)+IF($CL6="Stipendiat",Tabeller!Q$59*S6,0)+IF($CL6="Forsker (rundsum)",Tabeller!#REF!*S6,0)+IF($CL6="Vit.ass",Tabeller!Q$60*S6,0))/12)</f>
        <v>0</v>
      </c>
      <c r="CV6" s="6">
        <f>-((IF($CL6="Teknisk/adm. bistand/Feltassistent",Budsjett_FL!BA6*(1+Tabeller!$I$61),0))+(IF($CL6="Forsker - professor",Tabeller!R$55*T6,0)+IF($CL6="Prosjektleder/adm.leder",Tabeller!R$54*T6,0)+IF($CL6="Forsker - 1.aman.",Tabeller!R$56*T6,0)+IF($CL6="Gjesteforsker",Tabeller!R$57*T6,0)+IF($CL6="Postdoktor / forsker",Tabeller!R$58*T6,0)+IF($CL6="Stipendiat",Tabeller!R$59*T6,0)+IF($CL6="Forsker (rundsum)",Tabeller!#REF!*T6,0)+IF($CL6="Vit.ass",Tabeller!R$60*T6,0))/12)</f>
        <v>0</v>
      </c>
      <c r="CW6" s="8">
        <f t="shared" si="62"/>
        <v>0</v>
      </c>
      <c r="CZ6" s="47">
        <f t="shared" si="63"/>
        <v>0</v>
      </c>
      <c r="DA6" s="6">
        <f>-((IF($CZ6="Teknisk/adm. bistand/Feltassistent",IF(Budsjett_FL!AR6*(1+Tabeller!$I$61)&gt;Tabeller!I$55,Tabeller!I$55,Budsjett_FL!AR6*(1+Tabeller!$I$61)),0))+(IF($CZ6="Forsker - professor",Tabeller!I$55*K6,0)+IF($CZ6="Prosjektleder/adm.leder",Tabeller!I$54*K6,0)+IF($CZ6="Forsker - 1.aman.",Tabeller!I$56*K6,0)+IF($CZ6="Gjesteforsker",Tabeller!I$57*K6,0)+IF($CZ6="Postdoktor / forsker",Tabeller!I$58*K6,0)+IF($CZ6="Stipendiat",Tabeller!I$59*K6,0)+IF($CZ6="Forsker (rundsum)",Tabeller!#REF!*K6,0)+IF($CZ6="Vit.ass",Tabeller!I$60*K6,0))/12)</f>
        <v>0</v>
      </c>
      <c r="DB6" s="6">
        <f>-((IF($CZ6="Teknisk/adm. bistand/Feltassistent",IF(Budsjett_FL!AS6*(1+Tabeller!$I$61)&gt;Tabeller!J$55,Tabeller!J$55,Budsjett_FL!AS6*(1+Tabeller!$I$61)),0))+(IF($CZ6="Forsker - professor",Tabeller!J$55*L6,0)+IF($CZ6="Prosjektleder/adm.leder",Tabeller!J$54*L6,0)+IF($CZ6="Forsker - 1.aman.",Tabeller!J$56*L6,0)+IF($CZ6="Gjesteforsker",Tabeller!J$57*L6,0)+IF($CZ6="Postdoktor / forsker",Tabeller!J$58*L6,0)+IF($CZ6="Stipendiat",Tabeller!J$59*L6,0)+IF($CZ6="Forsker (rundsum)",Tabeller!#REF!*L6,0)+IF($CZ6="Vit.ass",Tabeller!J$60*L6,0))/12)</f>
        <v>0</v>
      </c>
      <c r="DC6" s="6">
        <f>-((IF($CZ6="Teknisk/adm. bistand/Feltassistent",IF(Budsjett_FL!AT6*(1+Tabeller!$I$61)&gt;Tabeller!K$55,Tabeller!K$55,Budsjett_FL!AT6*(1+Tabeller!$I$61)),0))+(IF($CZ6="Forsker - professor",Tabeller!K$55*M6,0)+IF($CZ6="Prosjektleder/adm.leder",Tabeller!K$54*M6,0)+IF($CZ6="Forsker - 1.aman.",Tabeller!K$56*M6,0)+IF($CZ6="Gjesteforsker",Tabeller!K$57*M6,0)+IF($CZ6="Postdoktor / forsker",Tabeller!K$58*M6,0)+IF($CZ6="Stipendiat",Tabeller!K$59*M6,0)+IF($CZ6="Forsker (rundsum)",Tabeller!#REF!*M6,0)+IF($CZ6="Vit.ass",Tabeller!K$60*M6,0))/12)</f>
        <v>0</v>
      </c>
      <c r="DD6" s="6">
        <f>-((IF($CZ6="Teknisk/adm. bistand/Feltassistent",IF(Budsjett_FL!AU6*(1+Tabeller!$I$61)&gt;Tabeller!L$55,Tabeller!L$55,Budsjett_FL!AU6*(1+Tabeller!$I$61)),0))+(IF($CZ6="Forsker - professor",Tabeller!L$55*N6,0)+IF($CZ6="Prosjektleder/adm.leder",Tabeller!L$54*N6,0)+IF($CZ6="Forsker - 1.aman.",Tabeller!L$56*N6,0)+IF($CZ6="Gjesteforsker",Tabeller!L$57*N6,0)+IF($CZ6="Postdoktor / forsker",Tabeller!L$58*N6,0)+IF($CZ6="Stipendiat",Tabeller!L$59*N6,0)+IF($CZ6="Forsker (rundsum)",Tabeller!#REF!*N6,0)+IF($CZ6="Vit.ass",Tabeller!L$60*N6,0))/12)</f>
        <v>0</v>
      </c>
      <c r="DE6" s="6">
        <f>-((IF($CZ6="Teknisk/adm. bistand/Feltassistent",IF(Budsjett_FL!AV6*(1+Tabeller!$I$61)&gt;Tabeller!M$55,Tabeller!M$55,Budsjett_FL!AV6*(1+Tabeller!$I$61)),0))+(IF($CZ6="Forsker - professor",Tabeller!M$55*O6,0)+IF($CZ6="Prosjektleder/adm.leder",Tabeller!M$54*O6,0)+IF($CZ6="Forsker - 1.aman.",Tabeller!M$56*O6,0)+IF($CZ6="Gjesteforsker",Tabeller!M$57*O6,0)+IF($CZ6="Postdoktor / forsker",Tabeller!M$58*O6,0)+IF($CZ6="Stipendiat",Tabeller!M$59*O6,0)+IF($CZ6="Forsker (rundsum)",Tabeller!#REF!*O6,0)+IF($CZ6="Vit.ass",Tabeller!M$60*O6,0))/12)</f>
        <v>0</v>
      </c>
      <c r="DF6" s="6">
        <f>-((IF($CZ6="Teknisk/adm. bistand/Feltassistent",IF(Budsjett_FL!AW6*(1+Tabeller!$I$61)&gt;Tabeller!N$55,Tabeller!N$55,Budsjett_FL!AW6*(1+Tabeller!$I$61)),0))+(IF($CZ6="Forsker - professor",Tabeller!N$55*P6,0)+IF($CZ6="Prosjektleder/adm.leder",Tabeller!N$54*P6,0)+IF($CZ6="Forsker - 1.aman.",Tabeller!N$56*P6,0)+IF($CZ6="Gjesteforsker",Tabeller!N$57*P6,0)+IF($CZ6="Postdoktor / forsker",Tabeller!N$58*P6,0)+IF($CZ6="Stipendiat",Tabeller!N$59*P6,0)+IF($CZ6="Forsker (rundsum)",Tabeller!#REF!*P6,0)+IF($CZ6="Vit.ass",Tabeller!N$60*P6,0))/12)</f>
        <v>0</v>
      </c>
      <c r="DG6" s="6">
        <f>-((IF($CZ6="Teknisk/adm. bistand/Feltassistent",IF(Budsjett_FL!AX6*(1+Tabeller!$I$61)&gt;Tabeller!O$55,Tabeller!O$55,Budsjett_FL!AX6*(1+Tabeller!$I$61)),0))+(IF($CZ6="Forsker - professor",Tabeller!O$55*Q6,0)+IF($CZ6="Prosjektleder/adm.leder",Tabeller!O$54*Q6,0)+IF($CZ6="Forsker - 1.aman.",Tabeller!O$56*Q6,0)+IF($CZ6="Gjesteforsker",Tabeller!O$57*Q6,0)+IF($CZ6="Postdoktor / forsker",Tabeller!O$58*Q6,0)+IF($CZ6="Stipendiat",Tabeller!O$59*Q6,0)+IF($CZ6="Forsker (rundsum)",Tabeller!#REF!*Q6,0)+IF($CZ6="Vit.ass",Tabeller!O$60*Q6,0))/12)</f>
        <v>0</v>
      </c>
      <c r="DH6" s="6">
        <f>-((IF($CZ6="Teknisk/adm. bistand/Feltassistent",IF(Budsjett_FL!AY6*(1+Tabeller!$I$61)&gt;Tabeller!P$55,Tabeller!P$55,Budsjett_FL!AY6*(1+Tabeller!$I$61)),0))+(IF($CZ6="Forsker - professor",Tabeller!P$55*R6,0)+IF($CZ6="Prosjektleder/adm.leder",Tabeller!P$54*R6,0)+IF($CZ6="Forsker - 1.aman.",Tabeller!P$56*R6,0)+IF($CZ6="Gjesteforsker",Tabeller!P$57*R6,0)+IF($CZ6="Postdoktor / forsker",Tabeller!P$58*R6,0)+IF($CZ6="Stipendiat",Tabeller!P$59*R6,0)+IF($CZ6="Forsker (rundsum)",Tabeller!#REF!*R6,0)+IF($CZ6="Vit.ass",Tabeller!P$60*R6,0))/12)</f>
        <v>0</v>
      </c>
      <c r="DI6" s="6">
        <f>-((IF($CZ6="Teknisk/adm. bistand/Feltassistent",IF(Budsjett_FL!AZ6*(1+Tabeller!$I$61)&gt;Tabeller!Q$55,Tabeller!Q$55,Budsjett_FL!AZ6*(1+Tabeller!$I$61)),0))+(IF($CZ6="Forsker - professor",Tabeller!Q$55*S6,0)+IF($CZ6="Prosjektleder/adm.leder",Tabeller!Q$54*S6,0)+IF($CZ6="Forsker - 1.aman.",Tabeller!Q$56*S6,0)+IF($CZ6="Gjesteforsker",Tabeller!Q$57*S6,0)+IF($CZ6="Postdoktor / forsker",Tabeller!Q$58*S6,0)+IF($CZ6="Stipendiat",Tabeller!Q$59*S6,0)+IF($CZ6="Forsker (rundsum)",Tabeller!#REF!*S6,0)+IF($CZ6="Vit.ass",Tabeller!Q$60*S6,0))/12)</f>
        <v>0</v>
      </c>
      <c r="DJ6" s="6">
        <f>-((IF($CZ6="Teknisk/adm. bistand/Feltassistent",IF(Budsjett_FL!BA6*(1+Tabeller!$I$61)&gt;Tabeller!R$55,Tabeller!R$55,Budsjett_FL!BA6*(1+Tabeller!$I$61)),0))+(IF($CZ6="Forsker - professor",Tabeller!R$55*T6,0)+IF($CZ6="Prosjektleder/adm.leder",Tabeller!R$54*T6,0)+IF($CZ6="Forsker - 1.aman.",Tabeller!R$56*T6,0)+IF($CZ6="Gjesteforsker",Tabeller!R$57*T6,0)+IF($CZ6="Postdoktor / forsker",Tabeller!R$58*T6,0)+IF($CZ6="Stipendiat",Tabeller!R$59*T6,0)+IF($CZ6="Forsker (rundsum)",Tabeller!#REF!*T6,0)+IF($CZ6="Vit.ass",Tabeller!R$60*T6,0))/12)</f>
        <v>0</v>
      </c>
      <c r="DK6" s="8">
        <f t="shared" si="64"/>
        <v>0</v>
      </c>
      <c r="DM6" s="47">
        <f t="shared" si="65"/>
        <v>0</v>
      </c>
      <c r="DN6" s="6">
        <f t="shared" si="25"/>
        <v>0</v>
      </c>
      <c r="DO6" s="6">
        <f t="shared" si="26"/>
        <v>0</v>
      </c>
      <c r="DP6" s="6">
        <f t="shared" si="27"/>
        <v>0</v>
      </c>
      <c r="DQ6" s="6">
        <f t="shared" si="28"/>
        <v>0</v>
      </c>
      <c r="DR6" s="6">
        <f t="shared" si="29"/>
        <v>0</v>
      </c>
      <c r="DS6" s="6">
        <f t="shared" si="30"/>
        <v>0</v>
      </c>
      <c r="DT6" s="6">
        <f t="shared" si="31"/>
        <v>0</v>
      </c>
      <c r="DU6" s="6">
        <f t="shared" si="32"/>
        <v>0</v>
      </c>
      <c r="DV6" s="6">
        <f t="shared" si="33"/>
        <v>0</v>
      </c>
      <c r="DW6" s="6">
        <f t="shared" si="34"/>
        <v>0</v>
      </c>
      <c r="DX6" s="8">
        <f t="shared" ref="DX6" si="73">SUM(DN6:DW6)</f>
        <v>0</v>
      </c>
      <c r="DZ6" s="47">
        <f t="shared" si="67"/>
        <v>0</v>
      </c>
      <c r="EA6" s="6">
        <f t="shared" si="35"/>
        <v>0</v>
      </c>
      <c r="EB6" s="6">
        <f t="shared" si="36"/>
        <v>0</v>
      </c>
      <c r="EC6" s="6">
        <f t="shared" si="37"/>
        <v>0</v>
      </c>
      <c r="ED6" s="6">
        <f t="shared" si="38"/>
        <v>0</v>
      </c>
      <c r="EE6" s="6">
        <f t="shared" si="39"/>
        <v>0</v>
      </c>
      <c r="EF6" s="6">
        <f t="shared" si="40"/>
        <v>0</v>
      </c>
      <c r="EG6" s="6">
        <f t="shared" si="41"/>
        <v>0</v>
      </c>
      <c r="EH6" s="6">
        <f t="shared" si="42"/>
        <v>0</v>
      </c>
      <c r="EI6" s="6">
        <f t="shared" si="43"/>
        <v>0</v>
      </c>
      <c r="EJ6" s="6">
        <f t="shared" si="44"/>
        <v>0</v>
      </c>
      <c r="EK6" s="8">
        <f t="shared" ref="EK6" si="74">SUM(EA6:EJ6)</f>
        <v>0</v>
      </c>
      <c r="EM6" s="47">
        <f t="shared" si="69"/>
        <v>0</v>
      </c>
      <c r="EN6" s="6">
        <f t="shared" si="45"/>
        <v>0</v>
      </c>
      <c r="EO6" s="6">
        <f t="shared" si="46"/>
        <v>0</v>
      </c>
      <c r="EP6" s="6">
        <f t="shared" si="47"/>
        <v>0</v>
      </c>
      <c r="EQ6" s="6">
        <f t="shared" si="48"/>
        <v>0</v>
      </c>
      <c r="ER6" s="6">
        <f t="shared" si="49"/>
        <v>0</v>
      </c>
      <c r="ES6" s="6">
        <f t="shared" si="50"/>
        <v>0</v>
      </c>
      <c r="ET6" s="6">
        <f t="shared" si="51"/>
        <v>0</v>
      </c>
      <c r="EU6" s="6">
        <f t="shared" si="52"/>
        <v>0</v>
      </c>
      <c r="EV6" s="6">
        <f t="shared" si="53"/>
        <v>0</v>
      </c>
      <c r="EW6" s="6">
        <f t="shared" si="54"/>
        <v>0</v>
      </c>
      <c r="EX6" s="8">
        <f t="shared" ref="EX6" si="75">SUM(EN6:EW6)</f>
        <v>0</v>
      </c>
      <c r="FA6" s="47">
        <f t="shared" si="55"/>
        <v>0</v>
      </c>
      <c r="FB6" s="6"/>
      <c r="FC6" s="6"/>
      <c r="FD6" s="6"/>
      <c r="FE6" s="6"/>
      <c r="FF6" s="6"/>
      <c r="FG6" s="6"/>
      <c r="FH6" s="6"/>
      <c r="FI6" s="6"/>
      <c r="FJ6" s="6"/>
      <c r="FK6" s="6"/>
      <c r="FL6" s="8">
        <f t="shared" ref="FL6" si="76">SUM(FB6:FK6)</f>
        <v>0</v>
      </c>
      <c r="FO6" s="6">
        <f>IFERROR(IF($B6="Teknisk/adm. Bistand",(K6/12)*Tabeller!J$11,(K6/12)*Tabeller!J$10),0)</f>
        <v>0</v>
      </c>
      <c r="FP6" s="6">
        <f>IFERROR(IF($B6="Teknisk/adm. Bistand",(L6/12)*Tabeller!K$11,(L6/12)*Tabeller!K$10),0)</f>
        <v>0</v>
      </c>
      <c r="FQ6" s="6">
        <f>IFERROR(IF($B6="Teknisk/adm. Bistand",(M6/12)*Tabeller!L$11,(M6/12)*Tabeller!L$10),0)</f>
        <v>0</v>
      </c>
      <c r="FR6" s="6">
        <f>IFERROR(IF($B6="Teknisk/adm. Bistand",(N6/12)*Tabeller!M$11,(N6/12)*Tabeller!M$10),0)</f>
        <v>0</v>
      </c>
      <c r="FS6" s="6">
        <f>IFERROR(IF($B6="Teknisk/adm. Bistand",(O6/12)*Tabeller!N$11,(O6/12)*Tabeller!N$10),0)</f>
        <v>0</v>
      </c>
      <c r="FT6" s="6">
        <f>IFERROR(IF($B6="Teknisk/adm. Bistand",(P6/12)*Tabeller!O$11,(P6/12)*Tabeller!O$10),0)</f>
        <v>0</v>
      </c>
      <c r="FU6" s="6">
        <f>IFERROR(IF($B6="Teknisk/adm. Bistand",(Q6/12)*Tabeller!P$11,(Q6/12)*Tabeller!P$10),0)</f>
        <v>0</v>
      </c>
      <c r="FV6" s="6">
        <f>IFERROR(IF($B6="Teknisk/adm. Bistand",(R6/12)*Tabeller!Q$11,(R6/12)*Tabeller!Q$10),0)</f>
        <v>0</v>
      </c>
      <c r="FW6" s="6">
        <f>IFERROR(IF($B6="Teknisk/adm. Bistand",(S6/12)*Tabeller!R$11,(S6/12)*Tabeller!R$10),0)</f>
        <v>0</v>
      </c>
      <c r="FX6" s="6">
        <f>IFERROR(IF($B6="Teknisk/adm. Bistand",(T6/12)*Tabeller!S$11,(T6/12)*Tabeller!S$10),0)</f>
        <v>0</v>
      </c>
    </row>
    <row r="7" spans="1:180" ht="15" x14ac:dyDescent="0.25">
      <c r="B7" s="511"/>
      <c r="C7" s="420" t="e">
        <f>IF(Registrering!#REF!="Fast beløp",0,IF(Registrering!#REF!="Sats for ekst. fin. overhead",0,DK7))</f>
        <v>#REF!</v>
      </c>
      <c r="D7" s="420">
        <f t="shared" si="56"/>
        <v>0</v>
      </c>
      <c r="E7" s="420">
        <f t="shared" si="57"/>
        <v>0</v>
      </c>
      <c r="F7" s="420">
        <f t="shared" si="58"/>
        <v>0</v>
      </c>
      <c r="G7" s="58">
        <f t="shared" ref="G7:G11" si="77">SUM(K7:T7)/12</f>
        <v>0</v>
      </c>
      <c r="H7" s="562"/>
      <c r="I7" s="565"/>
      <c r="J7" s="576"/>
      <c r="K7" s="577"/>
      <c r="L7" s="577"/>
      <c r="M7" s="577"/>
      <c r="N7" s="577"/>
      <c r="O7" s="577"/>
      <c r="P7" s="577"/>
      <c r="Q7" s="577"/>
      <c r="R7" s="577"/>
      <c r="S7" s="564"/>
      <c r="T7" s="564"/>
      <c r="AG7" s="6">
        <f t="shared" si="59"/>
        <v>0</v>
      </c>
      <c r="AH7" s="6">
        <f>AG7*Tabeller!$I$35</f>
        <v>0</v>
      </c>
      <c r="AI7" s="6">
        <f t="shared" si="60"/>
        <v>0</v>
      </c>
      <c r="AJ7" s="87">
        <f>AI7*Tabeller!$H$26</f>
        <v>0</v>
      </c>
      <c r="AK7" s="6">
        <f>SUM(AI7:AJ7,AL7)*Tabeller!$H$28</f>
        <v>0</v>
      </c>
      <c r="AL7" s="6">
        <f>AH7*Tabeller!$H$27</f>
        <v>0</v>
      </c>
      <c r="AM7" s="6">
        <f t="shared" si="61"/>
        <v>0</v>
      </c>
      <c r="AN7" s="6">
        <f>AM7+(IF(B7="Teknisk adm bistand",Registrering!$E$43,Registrering!$B$43))</f>
        <v>501000</v>
      </c>
      <c r="AO7" s="6">
        <f>AN7/Tabeller!$H$5</f>
        <v>307.73955773955777</v>
      </c>
      <c r="AP7" s="30"/>
      <c r="AR7" s="6">
        <f>((K7*Budsjett_FL!$AM7))/12</f>
        <v>0</v>
      </c>
      <c r="AS7" s="6">
        <f>((L7*Budsjett_FL!$AM7)*(Tabeller!J$35))/12</f>
        <v>0</v>
      </c>
      <c r="AT7" s="6">
        <f>((M7*Budsjett_FL!$AM7)*(Tabeller!K$35))/12</f>
        <v>0</v>
      </c>
      <c r="AU7" s="6">
        <f>((N7*Budsjett_FL!$AM7)*(Tabeller!L$35))/12</f>
        <v>0</v>
      </c>
      <c r="AV7" s="6">
        <f>((O7*Budsjett_FL!$AM7)*(Tabeller!M$35))/12</f>
        <v>0</v>
      </c>
      <c r="AW7" s="6">
        <f>((P7*Budsjett_FL!$AM7)*(Tabeller!N$35))/12</f>
        <v>0</v>
      </c>
      <c r="AX7" s="6">
        <f>((Q7*Budsjett_FL!$AM7)*(Tabeller!O$35))/12</f>
        <v>0</v>
      </c>
      <c r="AY7" s="6">
        <f>((R7*Budsjett_FL!$AM7)*(Tabeller!P$35))/12</f>
        <v>0</v>
      </c>
      <c r="AZ7" s="6">
        <f>((S7*Budsjett_FL!$AM7)*(Tabeller!Q$35))/12</f>
        <v>0</v>
      </c>
      <c r="BA7" s="6">
        <f>((T7*Budsjett_FL!$AM7)*(Tabeller!R$35))/12</f>
        <v>0</v>
      </c>
      <c r="BC7" s="6">
        <f t="shared" si="13"/>
        <v>0</v>
      </c>
      <c r="BD7" s="6">
        <f t="shared" si="14"/>
        <v>0</v>
      </c>
      <c r="BE7" s="6">
        <f t="shared" si="15"/>
        <v>0</v>
      </c>
      <c r="BF7" s="6">
        <f t="shared" si="16"/>
        <v>0</v>
      </c>
      <c r="BG7" s="6">
        <f t="shared" si="17"/>
        <v>0</v>
      </c>
      <c r="BH7" s="6">
        <f t="shared" si="18"/>
        <v>0</v>
      </c>
      <c r="BI7" s="6">
        <f t="shared" si="19"/>
        <v>0</v>
      </c>
      <c r="BJ7" s="6">
        <f t="shared" si="20"/>
        <v>0</v>
      </c>
      <c r="BK7" s="6">
        <f t="shared" si="21"/>
        <v>0</v>
      </c>
      <c r="BL7" s="6">
        <f t="shared" si="22"/>
        <v>0</v>
      </c>
      <c r="BO7" s="6">
        <f>IFERROR(IF($E$83=$E$82,AR7*$E$83,AR7*Budsjett_FL!$E$82),0)</f>
        <v>0</v>
      </c>
      <c r="BP7" s="6">
        <f>IFERROR(IF($E$83=$E$82,AS7*$E$83,AS7*Budsjett_FL!$E$82),0)</f>
        <v>0</v>
      </c>
      <c r="BQ7" s="6">
        <f>IFERROR(IF($E$83=$E$82,AT7*$E$83,AT7*Budsjett_FL!$E$82),0)</f>
        <v>0</v>
      </c>
      <c r="BR7" s="6">
        <f>IFERROR(IF($E$83=$E$82,AU7*$E$83,AU7*Budsjett_FL!$E$82),0)</f>
        <v>0</v>
      </c>
      <c r="BS7" s="6">
        <f>IFERROR(IF($E$83=$E$82,AV7*$E$83,AV7*Budsjett_FL!$E$82),0)</f>
        <v>0</v>
      </c>
      <c r="BT7" s="6">
        <f>IFERROR(IF($E$83=$E$82,AW7*$E$83,AW7*Budsjett_FL!$E$82),0)</f>
        <v>0</v>
      </c>
      <c r="BU7" s="6">
        <f>IFERROR(IF($E$83=$E$82,AX7*$E$83,AX7*Budsjett_FL!$E$82),0)</f>
        <v>0</v>
      </c>
      <c r="BV7" s="6">
        <f>IFERROR(IF($E$83=$E$82,AY7*$E$83,AY7*Budsjett_FL!$E$82),0)</f>
        <v>0</v>
      </c>
      <c r="BW7" s="6">
        <f>IFERROR(IF($E$83=$E$82,AZ7*$E$83,AZ7*Budsjett_FL!$E$82),0)</f>
        <v>0</v>
      </c>
      <c r="BX7" s="6">
        <f>IFERROR(IF($E$83=$E$82,BA7*$E$83,BA7*Budsjett_FL!$E$82),0)</f>
        <v>0</v>
      </c>
      <c r="CA7" s="6">
        <f t="shared" si="23"/>
        <v>0</v>
      </c>
      <c r="CB7" s="6">
        <f t="shared" si="23"/>
        <v>0</v>
      </c>
      <c r="CC7" s="6">
        <f t="shared" si="23"/>
        <v>0</v>
      </c>
      <c r="CD7" s="6">
        <f t="shared" si="23"/>
        <v>0</v>
      </c>
      <c r="CE7" s="6">
        <f t="shared" si="23"/>
        <v>0</v>
      </c>
      <c r="CF7" s="6">
        <f t="shared" si="23"/>
        <v>0</v>
      </c>
      <c r="CG7" s="6">
        <f t="shared" si="23"/>
        <v>0</v>
      </c>
      <c r="CH7" s="6">
        <f t="shared" si="23"/>
        <v>0</v>
      </c>
      <c r="CI7" s="6">
        <f t="shared" si="23"/>
        <v>0</v>
      </c>
      <c r="CJ7" s="6">
        <f t="shared" si="23"/>
        <v>0</v>
      </c>
      <c r="CL7" s="47">
        <f t="shared" si="24"/>
        <v>0</v>
      </c>
      <c r="CM7" s="6">
        <f>-((IF($CL7="Teknisk/adm. bistand/Feltassistent",Budsjett_FL!AR7*(1+Tabeller!$I$61),0))+(IF($CL7="Forsker - professor",Tabeller!I$55*K7,0)+IF($CL7="Prosjektleder/adm.leder",Tabeller!I$54*K7,0)+IF($CL7="Forsker - 1.aman.",Tabeller!I$56*K7,0)+IF($CL7="Gjesteforsker",Tabeller!I$57*K7,0)+IF($CL7="Postdoktor / forsker",Tabeller!I$58*K7,0)+IF($CL7="Stipendiat",Tabeller!I$59*K7,0)+IF($CL7="Forsker (rundsum)",Tabeller!#REF!*K7,0)+IF($CL7="Vit.ass",Tabeller!I$60*K7,0))/12)</f>
        <v>0</v>
      </c>
      <c r="CN7" s="6">
        <f>-((IF($CL7="Teknisk/adm. bistand/Feltassistent",Budsjett_FL!AS7*(1+Tabeller!$I$61),0))+(IF($CL7="Forsker - professor",Tabeller!J$55*L7,0)+IF($CL7="Prosjektleder/adm.leder",Tabeller!J$54*L7,0)+IF($CL7="Forsker - 1.aman.",Tabeller!J$56*L7,0)+IF($CL7="Gjesteforsker",Tabeller!J$57*L7,0)+IF($CL7="Postdoktor / forsker",Tabeller!J$58*L7,0)+IF($CL7="Stipendiat",Tabeller!J$59*L7,0)+IF($CL7="Forsker (rundsum)",Tabeller!#REF!*L7,0)+IF($CL7="Vit.ass",Tabeller!J$60*L7,0))/12)</f>
        <v>0</v>
      </c>
      <c r="CO7" s="6">
        <f>-((IF($CL7="Teknisk/adm. bistand/Feltassistent",Budsjett_FL!AT7*(1+Tabeller!$I$61),0))+(IF($CL7="Forsker - professor",Tabeller!K$55*M7,0)+IF($CL7="Prosjektleder/adm.leder",Tabeller!K$54*M7,0)+IF($CL7="Forsker - 1.aman.",Tabeller!K$56*M7,0)+IF($CL7="Gjesteforsker",Tabeller!K$57*M7,0)+IF($CL7="Postdoktor / forsker",Tabeller!K$58*M7,0)+IF($CL7="Stipendiat",Tabeller!K$59*M7,0)+IF($CL7="Forsker (rundsum)",Tabeller!#REF!*M7,0)+IF($CL7="Vit.ass",Tabeller!K$60*M7,0))/12)</f>
        <v>0</v>
      </c>
      <c r="CP7" s="6">
        <f>-((IF($CL7="Teknisk/adm. bistand/Feltassistent",Budsjett_FL!AU7*(1+Tabeller!$I$61),0))+(IF($CL7="Forsker - professor",Tabeller!L$55*N7,0)+IF($CL7="Prosjektleder/adm.leder",Tabeller!L$54*N7,0)+IF($CL7="Forsker - 1.aman.",Tabeller!L$56*N7,0)+IF($CL7="Gjesteforsker",Tabeller!L$57*N7,0)+IF($CL7="Postdoktor / forsker",Tabeller!L$58*N7,0)+IF($CL7="Stipendiat",Tabeller!L$59*N7,0)+IF($CL7="Forsker (rundsum)",Tabeller!#REF!*N7,0)+IF($CL7="Vit.ass",Tabeller!L$60*N7,0))/12)</f>
        <v>0</v>
      </c>
      <c r="CQ7" s="6">
        <f>-((IF($CL7="Teknisk/adm. bistand/Feltassistent",Budsjett_FL!AV7*(1+Tabeller!$I$61),0))+(IF($CL7="Forsker - professor",Tabeller!M$55*O7,0)+IF($CL7="Prosjektleder/adm.leder",Tabeller!M$54*O7,0)+IF($CL7="Forsker - 1.aman.",Tabeller!M$56*O7,0)+IF($CL7="Gjesteforsker",Tabeller!M$57*O7,0)+IF($CL7="Postdoktor / forsker",Tabeller!M$58*O7,0)+IF($CL7="Stipendiat",Tabeller!M$59*O7,0)+IF($CL7="Forsker (rundsum)",Tabeller!#REF!*O7,0)+IF($CL7="Vit.ass",Tabeller!M$60*O7,0))/12)</f>
        <v>0</v>
      </c>
      <c r="CR7" s="6">
        <f>-((IF($CL7="Teknisk/adm. bistand/Feltassistent",Budsjett_FL!AW7*(1+Tabeller!$I$61),0))+(IF($CL7="Forsker - professor",Tabeller!N$55*P7,0)+IF($CL7="Prosjektleder/adm.leder",Tabeller!N$54*P7,0)+IF($CL7="Forsker - 1.aman.",Tabeller!N$56*P7,0)+IF($CL7="Gjesteforsker",Tabeller!N$57*P7,0)+IF($CL7="Postdoktor / forsker",Tabeller!N$58*P7,0)+IF($CL7="Stipendiat",Tabeller!N$59*P7,0)+IF($CL7="Forsker (rundsum)",Tabeller!#REF!*P7,0)+IF($CL7="Vit.ass",Tabeller!N$60*P7,0))/12)</f>
        <v>0</v>
      </c>
      <c r="CS7" s="6">
        <f>-((IF($CL7="Teknisk/adm. bistand/Feltassistent",Budsjett_FL!AX7*(1+Tabeller!$I$61),0))+(IF($CL7="Forsker - professor",Tabeller!O$55*Q7,0)+IF($CL7="Prosjektleder/adm.leder",Tabeller!O$54*Q7,0)+IF($CL7="Forsker - 1.aman.",Tabeller!O$56*Q7,0)+IF($CL7="Gjesteforsker",Tabeller!O$57*Q7,0)+IF($CL7="Postdoktor / forsker",Tabeller!O$58*Q7,0)+IF($CL7="Stipendiat",Tabeller!O$59*Q7,0)+IF($CL7="Forsker (rundsum)",Tabeller!#REF!*Q7,0)+IF($CL7="Vit.ass",Tabeller!O$60*Q7,0))/12)</f>
        <v>0</v>
      </c>
      <c r="CT7" s="6">
        <f>-((IF($CL7="Teknisk/adm. bistand/Feltassistent",Budsjett_FL!AY7*(1+Tabeller!$I$61),0))+(IF($CL7="Forsker - professor",Tabeller!P$55*R7,0)+IF($CL7="Prosjektleder/adm.leder",Tabeller!P$54*R7,0)+IF($CL7="Forsker - 1.aman.",Tabeller!P$56*R7,0)+IF($CL7="Gjesteforsker",Tabeller!P$57*R7,0)+IF($CL7="Postdoktor / forsker",Tabeller!P$58*R7,0)+IF($CL7="Stipendiat",Tabeller!P$59*R7,0)+IF($CL7="Forsker (rundsum)",Tabeller!#REF!*R7,0)+IF($CL7="Vit.ass",Tabeller!P$60*R7,0))/12)</f>
        <v>0</v>
      </c>
      <c r="CU7" s="6">
        <f>-((IF($CL7="Teknisk/adm. bistand/Feltassistent",Budsjett_FL!AZ7*(1+Tabeller!$I$61),0))+(IF($CL7="Forsker - professor",Tabeller!Q$55*S7,0)+IF($CL7="Prosjektleder/adm.leder",Tabeller!Q$54*S7,0)+IF($CL7="Forsker - 1.aman.",Tabeller!Q$56*S7,0)+IF($CL7="Gjesteforsker",Tabeller!Q$57*S7,0)+IF($CL7="Postdoktor / forsker",Tabeller!Q$58*S7,0)+IF($CL7="Stipendiat",Tabeller!Q$59*S7,0)+IF($CL7="Forsker (rundsum)",Tabeller!#REF!*S7,0)+IF($CL7="Vit.ass",Tabeller!Q$60*S7,0))/12)</f>
        <v>0</v>
      </c>
      <c r="CV7" s="6">
        <f>-((IF($CL7="Teknisk/adm. bistand/Feltassistent",Budsjett_FL!BA7*(1+Tabeller!$I$61),0))+(IF($CL7="Forsker - professor",Tabeller!R$55*T7,0)+IF($CL7="Prosjektleder/adm.leder",Tabeller!R$54*T7,0)+IF($CL7="Forsker - 1.aman.",Tabeller!R$56*T7,0)+IF($CL7="Gjesteforsker",Tabeller!R$57*T7,0)+IF($CL7="Postdoktor / forsker",Tabeller!R$58*T7,0)+IF($CL7="Stipendiat",Tabeller!R$59*T7,0)+IF($CL7="Forsker (rundsum)",Tabeller!#REF!*T7,0)+IF($CL7="Vit.ass",Tabeller!R$60*T7,0))/12)</f>
        <v>0</v>
      </c>
      <c r="CW7" s="8">
        <f t="shared" si="62"/>
        <v>0</v>
      </c>
      <c r="CZ7" s="47">
        <f t="shared" si="63"/>
        <v>0</v>
      </c>
      <c r="DA7" s="6">
        <f>-((IF($CZ7="Teknisk/adm. bistand/Feltassistent",IF(Budsjett_FL!AR7*(1+Tabeller!$I$61)&gt;Tabeller!I$55,Tabeller!I$55,Budsjett_FL!AR7*(1+Tabeller!$I$61)),0))+(IF($CZ7="Forsker - professor",Tabeller!I$55*K7,0)+IF($CZ7="Prosjektleder/adm.leder",Tabeller!I$54*K7,0)+IF($CZ7="Forsker - 1.aman.",Tabeller!I$56*K7,0)+IF($CZ7="Gjesteforsker",Tabeller!I$57*K7,0)+IF($CZ7="Postdoktor / forsker",Tabeller!I$58*K7,0)+IF($CZ7="Stipendiat",Tabeller!I$59*K7,0)+IF($CZ7="Forsker (rundsum)",Tabeller!#REF!*K7,0)+IF($CZ7="Vit.ass",Tabeller!I$60*K7,0))/12)</f>
        <v>0</v>
      </c>
      <c r="DB7" s="6">
        <f>-((IF($CZ7="Teknisk/adm. bistand/Feltassistent",IF(Budsjett_FL!AS7*(1+Tabeller!$I$61)&gt;Tabeller!J$55,Tabeller!J$55,Budsjett_FL!AS7*(1+Tabeller!$I$61)),0))+(IF($CZ7="Forsker - professor",Tabeller!J$55*L7,0)+IF($CZ7="Prosjektleder/adm.leder",Tabeller!J$54*L7,0)+IF($CZ7="Forsker - 1.aman.",Tabeller!J$56*L7,0)+IF($CZ7="Gjesteforsker",Tabeller!J$57*L7,0)+IF($CZ7="Postdoktor / forsker",Tabeller!J$58*L7,0)+IF($CZ7="Stipendiat",Tabeller!J$59*L7,0)+IF($CZ7="Forsker (rundsum)",Tabeller!#REF!*L7,0)+IF($CZ7="Vit.ass",Tabeller!J$60*L7,0))/12)</f>
        <v>0</v>
      </c>
      <c r="DC7" s="6">
        <f>-((IF($CZ7="Teknisk/adm. bistand/Feltassistent",IF(Budsjett_FL!AT7*(1+Tabeller!$I$61)&gt;Tabeller!K$55,Tabeller!K$55,Budsjett_FL!AT7*(1+Tabeller!$I$61)),0))+(IF($CZ7="Forsker - professor",Tabeller!K$55*M7,0)+IF($CZ7="Prosjektleder/adm.leder",Tabeller!K$54*M7,0)+IF($CZ7="Forsker - 1.aman.",Tabeller!K$56*M7,0)+IF($CZ7="Gjesteforsker",Tabeller!K$57*M7,0)+IF($CZ7="Postdoktor / forsker",Tabeller!K$58*M7,0)+IF($CZ7="Stipendiat",Tabeller!K$59*M7,0)+IF($CZ7="Forsker (rundsum)",Tabeller!#REF!*M7,0)+IF($CZ7="Vit.ass",Tabeller!K$60*M7,0))/12)</f>
        <v>0</v>
      </c>
      <c r="DD7" s="6">
        <f>-((IF($CZ7="Teknisk/adm. bistand/Feltassistent",IF(Budsjett_FL!AU7*(1+Tabeller!$I$61)&gt;Tabeller!L$55,Tabeller!L$55,Budsjett_FL!AU7*(1+Tabeller!$I$61)),0))+(IF($CZ7="Forsker - professor",Tabeller!L$55*N7,0)+IF($CZ7="Prosjektleder/adm.leder",Tabeller!L$54*N7,0)+IF($CZ7="Forsker - 1.aman.",Tabeller!L$56*N7,0)+IF($CZ7="Gjesteforsker",Tabeller!L$57*N7,0)+IF($CZ7="Postdoktor / forsker",Tabeller!L$58*N7,0)+IF($CZ7="Stipendiat",Tabeller!L$59*N7,0)+IF($CZ7="Forsker (rundsum)",Tabeller!#REF!*N7,0)+IF($CZ7="Vit.ass",Tabeller!L$60*N7,0))/12)</f>
        <v>0</v>
      </c>
      <c r="DE7" s="6">
        <f>-((IF($CZ7="Teknisk/adm. bistand/Feltassistent",IF(Budsjett_FL!AV7*(1+Tabeller!$I$61)&gt;Tabeller!M$55,Tabeller!M$55,Budsjett_FL!AV7*(1+Tabeller!$I$61)),0))+(IF($CZ7="Forsker - professor",Tabeller!M$55*O7,0)+IF($CZ7="Prosjektleder/adm.leder",Tabeller!M$54*O7,0)+IF($CZ7="Forsker - 1.aman.",Tabeller!M$56*O7,0)+IF($CZ7="Gjesteforsker",Tabeller!M$57*O7,0)+IF($CZ7="Postdoktor / forsker",Tabeller!M$58*O7,0)+IF($CZ7="Stipendiat",Tabeller!M$59*O7,0)+IF($CZ7="Forsker (rundsum)",Tabeller!#REF!*O7,0)+IF($CZ7="Vit.ass",Tabeller!M$60*O7,0))/12)</f>
        <v>0</v>
      </c>
      <c r="DF7" s="6">
        <f>-((IF($CZ7="Teknisk/adm. bistand/Feltassistent",IF(Budsjett_FL!AW7*(1+Tabeller!$I$61)&gt;Tabeller!N$55,Tabeller!N$55,Budsjett_FL!AW7*(1+Tabeller!$I$61)),0))+(IF($CZ7="Forsker - professor",Tabeller!N$55*P7,0)+IF($CZ7="Prosjektleder/adm.leder",Tabeller!N$54*P7,0)+IF($CZ7="Forsker - 1.aman.",Tabeller!N$56*P7,0)+IF($CZ7="Gjesteforsker",Tabeller!N$57*P7,0)+IF($CZ7="Postdoktor / forsker",Tabeller!N$58*P7,0)+IF($CZ7="Stipendiat",Tabeller!N$59*P7,0)+IF($CZ7="Forsker (rundsum)",Tabeller!#REF!*P7,0)+IF($CZ7="Vit.ass",Tabeller!N$60*P7,0))/12)</f>
        <v>0</v>
      </c>
      <c r="DG7" s="6">
        <f>-((IF($CZ7="Teknisk/adm. bistand/Feltassistent",IF(Budsjett_FL!AX7*(1+Tabeller!$I$61)&gt;Tabeller!O$55,Tabeller!O$55,Budsjett_FL!AX7*(1+Tabeller!$I$61)),0))+(IF($CZ7="Forsker - professor",Tabeller!O$55*Q7,0)+IF($CZ7="Prosjektleder/adm.leder",Tabeller!O$54*Q7,0)+IF($CZ7="Forsker - 1.aman.",Tabeller!O$56*Q7,0)+IF($CZ7="Gjesteforsker",Tabeller!O$57*Q7,0)+IF($CZ7="Postdoktor / forsker",Tabeller!O$58*Q7,0)+IF($CZ7="Stipendiat",Tabeller!O$59*Q7,0)+IF($CZ7="Forsker (rundsum)",Tabeller!#REF!*Q7,0)+IF($CZ7="Vit.ass",Tabeller!O$60*Q7,0))/12)</f>
        <v>0</v>
      </c>
      <c r="DH7" s="6">
        <f>-((IF($CZ7="Teknisk/adm. bistand/Feltassistent",IF(Budsjett_FL!AY7*(1+Tabeller!$I$61)&gt;Tabeller!P$55,Tabeller!P$55,Budsjett_FL!AY7*(1+Tabeller!$I$61)),0))+(IF($CZ7="Forsker - professor",Tabeller!P$55*R7,0)+IF($CZ7="Prosjektleder/adm.leder",Tabeller!P$54*R7,0)+IF($CZ7="Forsker - 1.aman.",Tabeller!P$56*R7,0)+IF($CZ7="Gjesteforsker",Tabeller!P$57*R7,0)+IF($CZ7="Postdoktor / forsker",Tabeller!P$58*R7,0)+IF($CZ7="Stipendiat",Tabeller!P$59*R7,0)+IF($CZ7="Forsker (rundsum)",Tabeller!#REF!*R7,0)+IF($CZ7="Vit.ass",Tabeller!P$60*R7,0))/12)</f>
        <v>0</v>
      </c>
      <c r="DI7" s="6">
        <f>-((IF($CZ7="Teknisk/adm. bistand/Feltassistent",IF(Budsjett_FL!AZ7*(1+Tabeller!$I$61)&gt;Tabeller!Q$55,Tabeller!Q$55,Budsjett_FL!AZ7*(1+Tabeller!$I$61)),0))+(IF($CZ7="Forsker - professor",Tabeller!Q$55*S7,0)+IF($CZ7="Prosjektleder/adm.leder",Tabeller!Q$54*S7,0)+IF($CZ7="Forsker - 1.aman.",Tabeller!Q$56*S7,0)+IF($CZ7="Gjesteforsker",Tabeller!Q$57*S7,0)+IF($CZ7="Postdoktor / forsker",Tabeller!Q$58*S7,0)+IF($CZ7="Stipendiat",Tabeller!Q$59*S7,0)+IF($CZ7="Forsker (rundsum)",Tabeller!#REF!*S7,0)+IF($CZ7="Vit.ass",Tabeller!Q$60*S7,0))/12)</f>
        <v>0</v>
      </c>
      <c r="DJ7" s="6">
        <f>-((IF($CZ7="Teknisk/adm. bistand/Feltassistent",IF(Budsjett_FL!BA7*(1+Tabeller!$I$61)&gt;Tabeller!R$55,Tabeller!R$55,Budsjett_FL!BA7*(1+Tabeller!$I$61)),0))+(IF($CZ7="Forsker - professor",Tabeller!R$55*T7,0)+IF($CZ7="Prosjektleder/adm.leder",Tabeller!R$54*T7,0)+IF($CZ7="Forsker - 1.aman.",Tabeller!R$56*T7,0)+IF($CZ7="Gjesteforsker",Tabeller!R$57*T7,0)+IF($CZ7="Postdoktor / forsker",Tabeller!R$58*T7,0)+IF($CZ7="Stipendiat",Tabeller!R$59*T7,0)+IF($CZ7="Forsker (rundsum)",Tabeller!#REF!*T7,0)+IF($CZ7="Vit.ass",Tabeller!R$60*T7,0))/12)</f>
        <v>0</v>
      </c>
      <c r="DK7" s="8">
        <f t="shared" si="64"/>
        <v>0</v>
      </c>
      <c r="DM7" s="47">
        <f t="shared" si="65"/>
        <v>0</v>
      </c>
      <c r="DN7" s="6">
        <f t="shared" si="25"/>
        <v>0</v>
      </c>
      <c r="DO7" s="6">
        <f t="shared" si="26"/>
        <v>0</v>
      </c>
      <c r="DP7" s="6">
        <f t="shared" si="27"/>
        <v>0</v>
      </c>
      <c r="DQ7" s="6">
        <f t="shared" si="28"/>
        <v>0</v>
      </c>
      <c r="DR7" s="6">
        <f t="shared" si="29"/>
        <v>0</v>
      </c>
      <c r="DS7" s="6">
        <f t="shared" si="30"/>
        <v>0</v>
      </c>
      <c r="DT7" s="6">
        <f t="shared" si="31"/>
        <v>0</v>
      </c>
      <c r="DU7" s="6">
        <f t="shared" si="32"/>
        <v>0</v>
      </c>
      <c r="DV7" s="6">
        <f t="shared" si="33"/>
        <v>0</v>
      </c>
      <c r="DW7" s="6">
        <f t="shared" si="34"/>
        <v>0</v>
      </c>
      <c r="DX7" s="8">
        <f t="shared" ref="DX7:DX11" si="78">SUM(DN7:DW7)</f>
        <v>0</v>
      </c>
      <c r="DZ7" s="47">
        <f t="shared" si="67"/>
        <v>0</v>
      </c>
      <c r="EA7" s="6">
        <f t="shared" si="35"/>
        <v>0</v>
      </c>
      <c r="EB7" s="6">
        <f t="shared" si="36"/>
        <v>0</v>
      </c>
      <c r="EC7" s="6">
        <f t="shared" si="37"/>
        <v>0</v>
      </c>
      <c r="ED7" s="6">
        <f t="shared" si="38"/>
        <v>0</v>
      </c>
      <c r="EE7" s="6">
        <f t="shared" si="39"/>
        <v>0</v>
      </c>
      <c r="EF7" s="6">
        <f t="shared" si="40"/>
        <v>0</v>
      </c>
      <c r="EG7" s="6">
        <f t="shared" si="41"/>
        <v>0</v>
      </c>
      <c r="EH7" s="6">
        <f t="shared" si="42"/>
        <v>0</v>
      </c>
      <c r="EI7" s="6">
        <f t="shared" si="43"/>
        <v>0</v>
      </c>
      <c r="EJ7" s="6">
        <f t="shared" si="44"/>
        <v>0</v>
      </c>
      <c r="EK7" s="8">
        <f t="shared" ref="EK7:EK11" si="79">SUM(EA7:EJ7)</f>
        <v>0</v>
      </c>
      <c r="EM7" s="47">
        <f t="shared" si="69"/>
        <v>0</v>
      </c>
      <c r="EN7" s="6">
        <f t="shared" si="45"/>
        <v>0</v>
      </c>
      <c r="EO7" s="6">
        <f t="shared" si="46"/>
        <v>0</v>
      </c>
      <c r="EP7" s="6">
        <f t="shared" si="47"/>
        <v>0</v>
      </c>
      <c r="EQ7" s="6">
        <f t="shared" si="48"/>
        <v>0</v>
      </c>
      <c r="ER7" s="6">
        <f t="shared" si="49"/>
        <v>0</v>
      </c>
      <c r="ES7" s="6">
        <f t="shared" si="50"/>
        <v>0</v>
      </c>
      <c r="ET7" s="6">
        <f t="shared" si="51"/>
        <v>0</v>
      </c>
      <c r="EU7" s="6">
        <f t="shared" si="52"/>
        <v>0</v>
      </c>
      <c r="EV7" s="6">
        <f t="shared" si="53"/>
        <v>0</v>
      </c>
      <c r="EW7" s="6">
        <f t="shared" si="54"/>
        <v>0</v>
      </c>
      <c r="EX7" s="8">
        <f t="shared" ref="EX7:EX11" si="80">SUM(EN7:EW7)</f>
        <v>0</v>
      </c>
      <c r="FA7" s="47">
        <f t="shared" si="55"/>
        <v>0</v>
      </c>
      <c r="FB7" s="6"/>
      <c r="FC7" s="6"/>
      <c r="FD7" s="6"/>
      <c r="FE7" s="6"/>
      <c r="FF7" s="6"/>
      <c r="FG7" s="6"/>
      <c r="FH7" s="6"/>
      <c r="FI7" s="6"/>
      <c r="FJ7" s="6"/>
      <c r="FK7" s="6"/>
      <c r="FL7" s="8">
        <f t="shared" ref="FL7:FL11" si="81">SUM(FB7:FK7)</f>
        <v>0</v>
      </c>
      <c r="FO7" s="6">
        <f>IFERROR(IF($B7="Teknisk/adm. Bistand",(K7/12)*Tabeller!J$11,(K7/12)*Tabeller!J$10),0)</f>
        <v>0</v>
      </c>
      <c r="FP7" s="6">
        <f>IFERROR(IF($B7="Teknisk/adm. Bistand",(L7/12)*Tabeller!K$11,(L7/12)*Tabeller!K$10),0)</f>
        <v>0</v>
      </c>
      <c r="FQ7" s="6">
        <f>IFERROR(IF($B7="Teknisk/adm. Bistand",(M7/12)*Tabeller!L$11,(M7/12)*Tabeller!L$10),0)</f>
        <v>0</v>
      </c>
      <c r="FR7" s="6">
        <f>IFERROR(IF($B7="Teknisk/adm. Bistand",(N7/12)*Tabeller!M$11,(N7/12)*Tabeller!M$10),0)</f>
        <v>0</v>
      </c>
      <c r="FS7" s="6">
        <f>IFERROR(IF($B7="Teknisk/adm. Bistand",(O7/12)*Tabeller!N$11,(O7/12)*Tabeller!N$10),0)</f>
        <v>0</v>
      </c>
      <c r="FT7" s="6">
        <f>IFERROR(IF($B7="Teknisk/adm. Bistand",(P7/12)*Tabeller!O$11,(P7/12)*Tabeller!O$10),0)</f>
        <v>0</v>
      </c>
      <c r="FU7" s="6">
        <f>IFERROR(IF($B7="Teknisk/adm. Bistand",(Q7/12)*Tabeller!P$11,(Q7/12)*Tabeller!P$10),0)</f>
        <v>0</v>
      </c>
      <c r="FV7" s="6">
        <f>IFERROR(IF($B7="Teknisk/adm. Bistand",(R7/12)*Tabeller!Q$11,(R7/12)*Tabeller!Q$10),0)</f>
        <v>0</v>
      </c>
      <c r="FW7" s="6">
        <f>IFERROR(IF($B7="Teknisk/adm. Bistand",(S7/12)*Tabeller!R$11,(S7/12)*Tabeller!R$10),0)</f>
        <v>0</v>
      </c>
      <c r="FX7" s="6">
        <f>IFERROR(IF($B7="Teknisk/adm. Bistand",(T7/12)*Tabeller!S$11,(T7/12)*Tabeller!S$10),0)</f>
        <v>0</v>
      </c>
    </row>
    <row r="8" spans="1:180" ht="15" x14ac:dyDescent="0.25">
      <c r="B8" s="511"/>
      <c r="C8" s="420" t="e">
        <f>IF(Registrering!#REF!="Fast beløp",0,IF(Registrering!#REF!="Sats for ekst. fin. overhead",0,DK8))</f>
        <v>#REF!</v>
      </c>
      <c r="D8" s="420">
        <f t="shared" si="56"/>
        <v>0</v>
      </c>
      <c r="E8" s="420">
        <f t="shared" si="57"/>
        <v>0</v>
      </c>
      <c r="F8" s="420">
        <f t="shared" si="58"/>
        <v>0</v>
      </c>
      <c r="G8" s="58">
        <f t="shared" si="77"/>
        <v>0</v>
      </c>
      <c r="H8" s="562"/>
      <c r="I8" s="565"/>
      <c r="J8" s="576"/>
      <c r="K8" s="577"/>
      <c r="L8" s="577"/>
      <c r="M8" s="577"/>
      <c r="N8" s="577"/>
      <c r="O8" s="577"/>
      <c r="P8" s="577"/>
      <c r="Q8" s="577"/>
      <c r="R8" s="577"/>
      <c r="S8" s="564"/>
      <c r="T8" s="564"/>
      <c r="AG8" s="6">
        <f t="shared" si="59"/>
        <v>0</v>
      </c>
      <c r="AH8" s="6">
        <f>AG8*Tabeller!$I$35</f>
        <v>0</v>
      </c>
      <c r="AI8" s="6">
        <f t="shared" si="60"/>
        <v>0</v>
      </c>
      <c r="AJ8" s="87">
        <f>AI8*Tabeller!$H$26</f>
        <v>0</v>
      </c>
      <c r="AK8" s="6">
        <f>SUM(AI8:AJ8,AL8)*Tabeller!$H$28</f>
        <v>0</v>
      </c>
      <c r="AL8" s="6">
        <f>AH8*Tabeller!$H$27</f>
        <v>0</v>
      </c>
      <c r="AM8" s="6">
        <f t="shared" si="61"/>
        <v>0</v>
      </c>
      <c r="AN8" s="6">
        <f>AM8+(IF(B8="Teknisk adm bistand",Registrering!$E$43,Registrering!$B$43))</f>
        <v>501000</v>
      </c>
      <c r="AO8" s="6">
        <f>AN8/Tabeller!$H$5</f>
        <v>307.73955773955777</v>
      </c>
      <c r="AP8" s="30"/>
      <c r="AR8" s="6">
        <f>((K8*Budsjett_FL!$AM8))/12</f>
        <v>0</v>
      </c>
      <c r="AS8" s="6">
        <f>((L8*Budsjett_FL!$AM8)*(Tabeller!J$35))/12</f>
        <v>0</v>
      </c>
      <c r="AT8" s="6">
        <f>((M8*Budsjett_FL!$AM8)*(Tabeller!K$35))/12</f>
        <v>0</v>
      </c>
      <c r="AU8" s="6">
        <f>((N8*Budsjett_FL!$AM8)*(Tabeller!L$35))/12</f>
        <v>0</v>
      </c>
      <c r="AV8" s="6">
        <f>((O8*Budsjett_FL!$AM8)*(Tabeller!M$35))/12</f>
        <v>0</v>
      </c>
      <c r="AW8" s="6">
        <f>((P8*Budsjett_FL!$AM8)*(Tabeller!N$35))/12</f>
        <v>0</v>
      </c>
      <c r="AX8" s="6">
        <f>((Q8*Budsjett_FL!$AM8)*(Tabeller!O$35))/12</f>
        <v>0</v>
      </c>
      <c r="AY8" s="6">
        <f>((R8*Budsjett_FL!$AM8)*(Tabeller!P$35))/12</f>
        <v>0</v>
      </c>
      <c r="AZ8" s="6">
        <f>((S8*Budsjett_FL!$AM8)*(Tabeller!Q$35))/12</f>
        <v>0</v>
      </c>
      <c r="BA8" s="6">
        <f>((T8*Budsjett_FL!$AM8)*(Tabeller!R$35))/12</f>
        <v>0</v>
      </c>
      <c r="BC8" s="6">
        <f t="shared" si="13"/>
        <v>0</v>
      </c>
      <c r="BD8" s="6">
        <f t="shared" si="14"/>
        <v>0</v>
      </c>
      <c r="BE8" s="6">
        <f t="shared" si="15"/>
        <v>0</v>
      </c>
      <c r="BF8" s="6">
        <f t="shared" si="16"/>
        <v>0</v>
      </c>
      <c r="BG8" s="6">
        <f t="shared" si="17"/>
        <v>0</v>
      </c>
      <c r="BH8" s="6">
        <f t="shared" si="18"/>
        <v>0</v>
      </c>
      <c r="BI8" s="6">
        <f t="shared" si="19"/>
        <v>0</v>
      </c>
      <c r="BJ8" s="6">
        <f t="shared" si="20"/>
        <v>0</v>
      </c>
      <c r="BK8" s="6">
        <f t="shared" si="21"/>
        <v>0</v>
      </c>
      <c r="BL8" s="6">
        <f t="shared" si="22"/>
        <v>0</v>
      </c>
      <c r="BO8" s="6">
        <f>IFERROR(IF($E$83=$E$82,AR8*$E$83,AR8*Budsjett_FL!$E$82),0)</f>
        <v>0</v>
      </c>
      <c r="BP8" s="6">
        <f>IFERROR(IF($E$83=$E$82,AS8*$E$83,AS8*Budsjett_FL!$E$82),0)</f>
        <v>0</v>
      </c>
      <c r="BQ8" s="6">
        <f>IFERROR(IF($E$83=$E$82,AT8*$E$83,AT8*Budsjett_FL!$E$82),0)</f>
        <v>0</v>
      </c>
      <c r="BR8" s="6">
        <f>IFERROR(IF($E$83=$E$82,AU8*$E$83,AU8*Budsjett_FL!$E$82),0)</f>
        <v>0</v>
      </c>
      <c r="BS8" s="6">
        <f>IFERROR(IF($E$83=$E$82,AV8*$E$83,AV8*Budsjett_FL!$E$82),0)</f>
        <v>0</v>
      </c>
      <c r="BT8" s="6">
        <f>IFERROR(IF($E$83=$E$82,AW8*$E$83,AW8*Budsjett_FL!$E$82),0)</f>
        <v>0</v>
      </c>
      <c r="BU8" s="6">
        <f>IFERROR(IF($E$83=$E$82,AX8*$E$83,AX8*Budsjett_FL!$E$82),0)</f>
        <v>0</v>
      </c>
      <c r="BV8" s="6">
        <f>IFERROR(IF($E$83=$E$82,AY8*$E$83,AY8*Budsjett_FL!$E$82),0)</f>
        <v>0</v>
      </c>
      <c r="BW8" s="6">
        <f>IFERROR(IF($E$83=$E$82,AZ8*$E$83,AZ8*Budsjett_FL!$E$82),0)</f>
        <v>0</v>
      </c>
      <c r="BX8" s="6">
        <f>IFERROR(IF($E$83=$E$82,BA8*$E$83,BA8*Budsjett_FL!$E$82),0)</f>
        <v>0</v>
      </c>
      <c r="CA8" s="6">
        <f t="shared" si="23"/>
        <v>0</v>
      </c>
      <c r="CB8" s="6">
        <f t="shared" si="23"/>
        <v>0</v>
      </c>
      <c r="CC8" s="6">
        <f t="shared" si="23"/>
        <v>0</v>
      </c>
      <c r="CD8" s="6">
        <f t="shared" si="23"/>
        <v>0</v>
      </c>
      <c r="CE8" s="6">
        <f t="shared" si="23"/>
        <v>0</v>
      </c>
      <c r="CF8" s="6">
        <f t="shared" si="23"/>
        <v>0</v>
      </c>
      <c r="CG8" s="6">
        <f t="shared" si="23"/>
        <v>0</v>
      </c>
      <c r="CH8" s="6">
        <f t="shared" si="23"/>
        <v>0</v>
      </c>
      <c r="CI8" s="6">
        <f t="shared" si="23"/>
        <v>0</v>
      </c>
      <c r="CJ8" s="6">
        <f t="shared" si="23"/>
        <v>0</v>
      </c>
      <c r="CL8" s="47">
        <f t="shared" si="24"/>
        <v>0</v>
      </c>
      <c r="CM8" s="6">
        <f>-((IF($CL8="Teknisk/adm. bistand/Feltassistent",Budsjett_FL!AR8*(1+Tabeller!$I$61),0))+(IF($CL8="Forsker - professor",Tabeller!I$55*K8,0)+IF($CL8="Prosjektleder/adm.leder",Tabeller!I$54*K8,0)+IF($CL8="Forsker - 1.aman.",Tabeller!I$56*K8,0)+IF($CL8="Gjesteforsker",Tabeller!I$57*K8,0)+IF($CL8="Postdoktor / forsker",Tabeller!I$58*K8,0)+IF($CL8="Stipendiat",Tabeller!I$59*K8,0)+IF($CL8="Forsker (rundsum)",Tabeller!#REF!*K8,0)+IF($CL8="Vit.ass",Tabeller!I$60*K8,0))/12)</f>
        <v>0</v>
      </c>
      <c r="CN8" s="6">
        <f>-((IF($CL8="Teknisk/adm. bistand/Feltassistent",Budsjett_FL!AS8*(1+Tabeller!$I$61),0))+(IF($CL8="Forsker - professor",Tabeller!J$55*L8,0)+IF($CL8="Prosjektleder/adm.leder",Tabeller!J$54*L8,0)+IF($CL8="Forsker - 1.aman.",Tabeller!J$56*L8,0)+IF($CL8="Gjesteforsker",Tabeller!J$57*L8,0)+IF($CL8="Postdoktor / forsker",Tabeller!J$58*L8,0)+IF($CL8="Stipendiat",Tabeller!J$59*L8,0)+IF($CL8="Forsker (rundsum)",Tabeller!#REF!*L8,0)+IF($CL8="Vit.ass",Tabeller!J$60*L8,0))/12)</f>
        <v>0</v>
      </c>
      <c r="CO8" s="6">
        <f>-((IF($CL8="Teknisk/adm. bistand/Feltassistent",Budsjett_FL!AT8*(1+Tabeller!$I$61),0))+(IF($CL8="Forsker - professor",Tabeller!K$55*M8,0)+IF($CL8="Prosjektleder/adm.leder",Tabeller!K$54*M8,0)+IF($CL8="Forsker - 1.aman.",Tabeller!K$56*M8,0)+IF($CL8="Gjesteforsker",Tabeller!K$57*M8,0)+IF($CL8="Postdoktor / forsker",Tabeller!K$58*M8,0)+IF($CL8="Stipendiat",Tabeller!K$59*M8,0)+IF($CL8="Forsker (rundsum)",Tabeller!#REF!*M8,0)+IF($CL8="Vit.ass",Tabeller!K$60*M8,0))/12)</f>
        <v>0</v>
      </c>
      <c r="CP8" s="6">
        <f>-((IF($CL8="Teknisk/adm. bistand/Feltassistent",Budsjett_FL!AU8*(1+Tabeller!$I$61),0))+(IF($CL8="Forsker - professor",Tabeller!L$55*N8,0)+IF($CL8="Prosjektleder/adm.leder",Tabeller!L$54*N8,0)+IF($CL8="Forsker - 1.aman.",Tabeller!L$56*N8,0)+IF($CL8="Gjesteforsker",Tabeller!L$57*N8,0)+IF($CL8="Postdoktor / forsker",Tabeller!L$58*N8,0)+IF($CL8="Stipendiat",Tabeller!L$59*N8,0)+IF($CL8="Forsker (rundsum)",Tabeller!#REF!*N8,0)+IF($CL8="Vit.ass",Tabeller!L$60*N8,0))/12)</f>
        <v>0</v>
      </c>
      <c r="CQ8" s="6">
        <f>-((IF($CL8="Teknisk/adm. bistand/Feltassistent",Budsjett_FL!AV8*(1+Tabeller!$I$61),0))+(IF($CL8="Forsker - professor",Tabeller!M$55*O8,0)+IF($CL8="Prosjektleder/adm.leder",Tabeller!M$54*O8,0)+IF($CL8="Forsker - 1.aman.",Tabeller!M$56*O8,0)+IF($CL8="Gjesteforsker",Tabeller!M$57*O8,0)+IF($CL8="Postdoktor / forsker",Tabeller!M$58*O8,0)+IF($CL8="Stipendiat",Tabeller!M$59*O8,0)+IF($CL8="Forsker (rundsum)",Tabeller!#REF!*O8,0)+IF($CL8="Vit.ass",Tabeller!M$60*O8,0))/12)</f>
        <v>0</v>
      </c>
      <c r="CR8" s="6">
        <f>-((IF($CL8="Teknisk/adm. bistand/Feltassistent",Budsjett_FL!AW8*(1+Tabeller!$I$61),0))+(IF($CL8="Forsker - professor",Tabeller!N$55*P8,0)+IF($CL8="Prosjektleder/adm.leder",Tabeller!N$54*P8,0)+IF($CL8="Forsker - 1.aman.",Tabeller!N$56*P8,0)+IF($CL8="Gjesteforsker",Tabeller!N$57*P8,0)+IF($CL8="Postdoktor / forsker",Tabeller!N$58*P8,0)+IF($CL8="Stipendiat",Tabeller!N$59*P8,0)+IF($CL8="Forsker (rundsum)",Tabeller!#REF!*P8,0)+IF($CL8="Vit.ass",Tabeller!N$60*P8,0))/12)</f>
        <v>0</v>
      </c>
      <c r="CS8" s="6">
        <f>-((IF($CL8="Teknisk/adm. bistand/Feltassistent",Budsjett_FL!AX8*(1+Tabeller!$I$61),0))+(IF($CL8="Forsker - professor",Tabeller!O$55*Q8,0)+IF($CL8="Prosjektleder/adm.leder",Tabeller!O$54*Q8,0)+IF($CL8="Forsker - 1.aman.",Tabeller!O$56*Q8,0)+IF($CL8="Gjesteforsker",Tabeller!O$57*Q8,0)+IF($CL8="Postdoktor / forsker",Tabeller!O$58*Q8,0)+IF($CL8="Stipendiat",Tabeller!O$59*Q8,0)+IF($CL8="Forsker (rundsum)",Tabeller!#REF!*Q8,0)+IF($CL8="Vit.ass",Tabeller!O$60*Q8,0))/12)</f>
        <v>0</v>
      </c>
      <c r="CT8" s="6">
        <f>-((IF($CL8="Teknisk/adm. bistand/Feltassistent",Budsjett_FL!AY8*(1+Tabeller!$I$61),0))+(IF($CL8="Forsker - professor",Tabeller!P$55*R8,0)+IF($CL8="Prosjektleder/adm.leder",Tabeller!P$54*R8,0)+IF($CL8="Forsker - 1.aman.",Tabeller!P$56*R8,0)+IF($CL8="Gjesteforsker",Tabeller!P$57*R8,0)+IF($CL8="Postdoktor / forsker",Tabeller!P$58*R8,0)+IF($CL8="Stipendiat",Tabeller!P$59*R8,0)+IF($CL8="Forsker (rundsum)",Tabeller!#REF!*R8,0)+IF($CL8="Vit.ass",Tabeller!P$60*R8,0))/12)</f>
        <v>0</v>
      </c>
      <c r="CU8" s="6">
        <f>-((IF($CL8="Teknisk/adm. bistand/Feltassistent",Budsjett_FL!AZ8*(1+Tabeller!$I$61),0))+(IF($CL8="Forsker - professor",Tabeller!Q$55*S8,0)+IF($CL8="Prosjektleder/adm.leder",Tabeller!Q$54*S8,0)+IF($CL8="Forsker - 1.aman.",Tabeller!Q$56*S8,0)+IF($CL8="Gjesteforsker",Tabeller!Q$57*S8,0)+IF($CL8="Postdoktor / forsker",Tabeller!Q$58*S8,0)+IF($CL8="Stipendiat",Tabeller!Q$59*S8,0)+IF($CL8="Forsker (rundsum)",Tabeller!#REF!*S8,0)+IF($CL8="Vit.ass",Tabeller!Q$60*S8,0))/12)</f>
        <v>0</v>
      </c>
      <c r="CV8" s="6">
        <f>-((IF($CL8="Teknisk/adm. bistand/Feltassistent",Budsjett_FL!BA8*(1+Tabeller!$I$61),0))+(IF($CL8="Forsker - professor",Tabeller!R$55*T8,0)+IF($CL8="Prosjektleder/adm.leder",Tabeller!R$54*T8,0)+IF($CL8="Forsker - 1.aman.",Tabeller!R$56*T8,0)+IF($CL8="Gjesteforsker",Tabeller!R$57*T8,0)+IF($CL8="Postdoktor / forsker",Tabeller!R$58*T8,0)+IF($CL8="Stipendiat",Tabeller!R$59*T8,0)+IF($CL8="Forsker (rundsum)",Tabeller!#REF!*T8,0)+IF($CL8="Vit.ass",Tabeller!R$60*T8,0))/12)</f>
        <v>0</v>
      </c>
      <c r="CW8" s="8">
        <f t="shared" si="62"/>
        <v>0</v>
      </c>
      <c r="CZ8" s="47">
        <f t="shared" si="63"/>
        <v>0</v>
      </c>
      <c r="DA8" s="6">
        <f>-((IF($CZ8="Teknisk/adm. bistand/Feltassistent",IF(Budsjett_FL!AR8*(1+Tabeller!$I$61)&gt;Tabeller!I$55,Tabeller!I$55,Budsjett_FL!AR8*(1+Tabeller!$I$61)),0))+(IF($CZ8="Forsker - professor",Tabeller!I$55*K8,0)+IF($CZ8="Prosjektleder/adm.leder",Tabeller!I$54*K8,0)+IF($CZ8="Forsker - 1.aman.",Tabeller!I$56*K8,0)+IF($CZ8="Gjesteforsker",Tabeller!I$57*K8,0)+IF($CZ8="Postdoktor / forsker",Tabeller!I$58*K8,0)+IF($CZ8="Stipendiat",Tabeller!I$59*K8,0)+IF($CZ8="Forsker (rundsum)",Tabeller!#REF!*K8,0)+IF($CZ8="Vit.ass",Tabeller!I$60*K8,0))/12)</f>
        <v>0</v>
      </c>
      <c r="DB8" s="6">
        <f>-((IF($CZ8="Teknisk/adm. bistand/Feltassistent",IF(Budsjett_FL!AS8*(1+Tabeller!$I$61)&gt;Tabeller!J$55,Tabeller!J$55,Budsjett_FL!AS8*(1+Tabeller!$I$61)),0))+(IF($CZ8="Forsker - professor",Tabeller!J$55*L8,0)+IF($CZ8="Prosjektleder/adm.leder",Tabeller!J$54*L8,0)+IF($CZ8="Forsker - 1.aman.",Tabeller!J$56*L8,0)+IF($CZ8="Gjesteforsker",Tabeller!J$57*L8,0)+IF($CZ8="Postdoktor / forsker",Tabeller!J$58*L8,0)+IF($CZ8="Stipendiat",Tabeller!J$59*L8,0)+IF($CZ8="Forsker (rundsum)",Tabeller!#REF!*L8,0)+IF($CZ8="Vit.ass",Tabeller!J$60*L8,0))/12)</f>
        <v>0</v>
      </c>
      <c r="DC8" s="6">
        <f>-((IF($CZ8="Teknisk/adm. bistand/Feltassistent",IF(Budsjett_FL!AT8*(1+Tabeller!$I$61)&gt;Tabeller!K$55,Tabeller!K$55,Budsjett_FL!AT8*(1+Tabeller!$I$61)),0))+(IF($CZ8="Forsker - professor",Tabeller!K$55*M8,0)+IF($CZ8="Prosjektleder/adm.leder",Tabeller!K$54*M8,0)+IF($CZ8="Forsker - 1.aman.",Tabeller!K$56*M8,0)+IF($CZ8="Gjesteforsker",Tabeller!K$57*M8,0)+IF($CZ8="Postdoktor / forsker",Tabeller!K$58*M8,0)+IF($CZ8="Stipendiat",Tabeller!K$59*M8,0)+IF($CZ8="Forsker (rundsum)",Tabeller!#REF!*M8,0)+IF($CZ8="Vit.ass",Tabeller!K$60*M8,0))/12)</f>
        <v>0</v>
      </c>
      <c r="DD8" s="6">
        <f>-((IF($CZ8="Teknisk/adm. bistand/Feltassistent",IF(Budsjett_FL!AU8*(1+Tabeller!$I$61)&gt;Tabeller!L$55,Tabeller!L$55,Budsjett_FL!AU8*(1+Tabeller!$I$61)),0))+(IF($CZ8="Forsker - professor",Tabeller!L$55*N8,0)+IF($CZ8="Prosjektleder/adm.leder",Tabeller!L$54*N8,0)+IF($CZ8="Forsker - 1.aman.",Tabeller!L$56*N8,0)+IF($CZ8="Gjesteforsker",Tabeller!L$57*N8,0)+IF($CZ8="Postdoktor / forsker",Tabeller!L$58*N8,0)+IF($CZ8="Stipendiat",Tabeller!L$59*N8,0)+IF($CZ8="Forsker (rundsum)",Tabeller!#REF!*N8,0)+IF($CZ8="Vit.ass",Tabeller!L$60*N8,0))/12)</f>
        <v>0</v>
      </c>
      <c r="DE8" s="6">
        <f>-((IF($CZ8="Teknisk/adm. bistand/Feltassistent",IF(Budsjett_FL!AV8*(1+Tabeller!$I$61)&gt;Tabeller!M$55,Tabeller!M$55,Budsjett_FL!AV8*(1+Tabeller!$I$61)),0))+(IF($CZ8="Forsker - professor",Tabeller!M$55*O8,0)+IF($CZ8="Prosjektleder/adm.leder",Tabeller!M$54*O8,0)+IF($CZ8="Forsker - 1.aman.",Tabeller!M$56*O8,0)+IF($CZ8="Gjesteforsker",Tabeller!M$57*O8,0)+IF($CZ8="Postdoktor / forsker",Tabeller!M$58*O8,0)+IF($CZ8="Stipendiat",Tabeller!M$59*O8,0)+IF($CZ8="Forsker (rundsum)",Tabeller!#REF!*O8,0)+IF($CZ8="Vit.ass",Tabeller!M$60*O8,0))/12)</f>
        <v>0</v>
      </c>
      <c r="DF8" s="6">
        <f>-((IF($CZ8="Teknisk/adm. bistand/Feltassistent",IF(Budsjett_FL!AW8*(1+Tabeller!$I$61)&gt;Tabeller!N$55,Tabeller!N$55,Budsjett_FL!AW8*(1+Tabeller!$I$61)),0))+(IF($CZ8="Forsker - professor",Tabeller!N$55*P8,0)+IF($CZ8="Prosjektleder/adm.leder",Tabeller!N$54*P8,0)+IF($CZ8="Forsker - 1.aman.",Tabeller!N$56*P8,0)+IF($CZ8="Gjesteforsker",Tabeller!N$57*P8,0)+IF($CZ8="Postdoktor / forsker",Tabeller!N$58*P8,0)+IF($CZ8="Stipendiat",Tabeller!N$59*P8,0)+IF($CZ8="Forsker (rundsum)",Tabeller!#REF!*P8,0)+IF($CZ8="Vit.ass",Tabeller!N$60*P8,0))/12)</f>
        <v>0</v>
      </c>
      <c r="DG8" s="6">
        <f>-((IF($CZ8="Teknisk/adm. bistand/Feltassistent",IF(Budsjett_FL!AX8*(1+Tabeller!$I$61)&gt;Tabeller!O$55,Tabeller!O$55,Budsjett_FL!AX8*(1+Tabeller!$I$61)),0))+(IF($CZ8="Forsker - professor",Tabeller!O$55*Q8,0)+IF($CZ8="Prosjektleder/adm.leder",Tabeller!O$54*Q8,0)+IF($CZ8="Forsker - 1.aman.",Tabeller!O$56*Q8,0)+IF($CZ8="Gjesteforsker",Tabeller!O$57*Q8,0)+IF($CZ8="Postdoktor / forsker",Tabeller!O$58*Q8,0)+IF($CZ8="Stipendiat",Tabeller!O$59*Q8,0)+IF($CZ8="Forsker (rundsum)",Tabeller!#REF!*Q8,0)+IF($CZ8="Vit.ass",Tabeller!O$60*Q8,0))/12)</f>
        <v>0</v>
      </c>
      <c r="DH8" s="6">
        <f>-((IF($CZ8="Teknisk/adm. bistand/Feltassistent",IF(Budsjett_FL!AY8*(1+Tabeller!$I$61)&gt;Tabeller!P$55,Tabeller!P$55,Budsjett_FL!AY8*(1+Tabeller!$I$61)),0))+(IF($CZ8="Forsker - professor",Tabeller!P$55*R8,0)+IF($CZ8="Prosjektleder/adm.leder",Tabeller!P$54*R8,0)+IF($CZ8="Forsker - 1.aman.",Tabeller!P$56*R8,0)+IF($CZ8="Gjesteforsker",Tabeller!P$57*R8,0)+IF($CZ8="Postdoktor / forsker",Tabeller!P$58*R8,0)+IF($CZ8="Stipendiat",Tabeller!P$59*R8,0)+IF($CZ8="Forsker (rundsum)",Tabeller!#REF!*R8,0)+IF($CZ8="Vit.ass",Tabeller!P$60*R8,0))/12)</f>
        <v>0</v>
      </c>
      <c r="DI8" s="6">
        <f>-((IF($CZ8="Teknisk/adm. bistand/Feltassistent",IF(Budsjett_FL!AZ8*(1+Tabeller!$I$61)&gt;Tabeller!Q$55,Tabeller!Q$55,Budsjett_FL!AZ8*(1+Tabeller!$I$61)),0))+(IF($CZ8="Forsker - professor",Tabeller!Q$55*S8,0)+IF($CZ8="Prosjektleder/adm.leder",Tabeller!Q$54*S8,0)+IF($CZ8="Forsker - 1.aman.",Tabeller!Q$56*S8,0)+IF($CZ8="Gjesteforsker",Tabeller!Q$57*S8,0)+IF($CZ8="Postdoktor / forsker",Tabeller!Q$58*S8,0)+IF($CZ8="Stipendiat",Tabeller!Q$59*S8,0)+IF($CZ8="Forsker (rundsum)",Tabeller!#REF!*S8,0)+IF($CZ8="Vit.ass",Tabeller!Q$60*S8,0))/12)</f>
        <v>0</v>
      </c>
      <c r="DJ8" s="6">
        <f>-((IF($CZ8="Teknisk/adm. bistand/Feltassistent",IF(Budsjett_FL!BA8*(1+Tabeller!$I$61)&gt;Tabeller!R$55,Tabeller!R$55,Budsjett_FL!BA8*(1+Tabeller!$I$61)),0))+(IF($CZ8="Forsker - professor",Tabeller!R$55*T8,0)+IF($CZ8="Prosjektleder/adm.leder",Tabeller!R$54*T8,0)+IF($CZ8="Forsker - 1.aman.",Tabeller!R$56*T8,0)+IF($CZ8="Gjesteforsker",Tabeller!R$57*T8,0)+IF($CZ8="Postdoktor / forsker",Tabeller!R$58*T8,0)+IF($CZ8="Stipendiat",Tabeller!R$59*T8,0)+IF($CZ8="Forsker (rundsum)",Tabeller!#REF!*T8,0)+IF($CZ8="Vit.ass",Tabeller!R$60*T8,0))/12)</f>
        <v>0</v>
      </c>
      <c r="DK8" s="8">
        <f t="shared" si="64"/>
        <v>0</v>
      </c>
      <c r="DM8" s="47">
        <f t="shared" si="65"/>
        <v>0</v>
      </c>
      <c r="DN8" s="6">
        <f t="shared" si="25"/>
        <v>0</v>
      </c>
      <c r="DO8" s="6">
        <f t="shared" si="26"/>
        <v>0</v>
      </c>
      <c r="DP8" s="6">
        <f t="shared" si="27"/>
        <v>0</v>
      </c>
      <c r="DQ8" s="6">
        <f t="shared" si="28"/>
        <v>0</v>
      </c>
      <c r="DR8" s="6">
        <f t="shared" si="29"/>
        <v>0</v>
      </c>
      <c r="DS8" s="6">
        <f t="shared" si="30"/>
        <v>0</v>
      </c>
      <c r="DT8" s="6">
        <f t="shared" si="31"/>
        <v>0</v>
      </c>
      <c r="DU8" s="6">
        <f t="shared" si="32"/>
        <v>0</v>
      </c>
      <c r="DV8" s="6">
        <f t="shared" si="33"/>
        <v>0</v>
      </c>
      <c r="DW8" s="6">
        <f t="shared" si="34"/>
        <v>0</v>
      </c>
      <c r="DX8" s="8">
        <f t="shared" si="78"/>
        <v>0</v>
      </c>
      <c r="DZ8" s="47">
        <f t="shared" si="67"/>
        <v>0</v>
      </c>
      <c r="EA8" s="6">
        <f t="shared" si="35"/>
        <v>0</v>
      </c>
      <c r="EB8" s="6">
        <f t="shared" si="36"/>
        <v>0</v>
      </c>
      <c r="EC8" s="6">
        <f t="shared" si="37"/>
        <v>0</v>
      </c>
      <c r="ED8" s="6">
        <f t="shared" si="38"/>
        <v>0</v>
      </c>
      <c r="EE8" s="6">
        <f t="shared" si="39"/>
        <v>0</v>
      </c>
      <c r="EF8" s="6">
        <f t="shared" si="40"/>
        <v>0</v>
      </c>
      <c r="EG8" s="6">
        <f t="shared" si="41"/>
        <v>0</v>
      </c>
      <c r="EH8" s="6">
        <f t="shared" si="42"/>
        <v>0</v>
      </c>
      <c r="EI8" s="6">
        <f t="shared" si="43"/>
        <v>0</v>
      </c>
      <c r="EJ8" s="6">
        <f t="shared" si="44"/>
        <v>0</v>
      </c>
      <c r="EK8" s="8">
        <f t="shared" si="79"/>
        <v>0</v>
      </c>
      <c r="EM8" s="47">
        <f t="shared" si="69"/>
        <v>0</v>
      </c>
      <c r="EN8" s="6">
        <f t="shared" si="45"/>
        <v>0</v>
      </c>
      <c r="EO8" s="6">
        <f t="shared" si="46"/>
        <v>0</v>
      </c>
      <c r="EP8" s="6">
        <f t="shared" si="47"/>
        <v>0</v>
      </c>
      <c r="EQ8" s="6">
        <f t="shared" si="48"/>
        <v>0</v>
      </c>
      <c r="ER8" s="6">
        <f t="shared" si="49"/>
        <v>0</v>
      </c>
      <c r="ES8" s="6">
        <f t="shared" si="50"/>
        <v>0</v>
      </c>
      <c r="ET8" s="6">
        <f t="shared" si="51"/>
        <v>0</v>
      </c>
      <c r="EU8" s="6">
        <f t="shared" si="52"/>
        <v>0</v>
      </c>
      <c r="EV8" s="6">
        <f t="shared" si="53"/>
        <v>0</v>
      </c>
      <c r="EW8" s="6">
        <f t="shared" si="54"/>
        <v>0</v>
      </c>
      <c r="EX8" s="8">
        <f t="shared" si="80"/>
        <v>0</v>
      </c>
      <c r="FA8" s="47">
        <f t="shared" si="55"/>
        <v>0</v>
      </c>
      <c r="FB8" s="6"/>
      <c r="FC8" s="6"/>
      <c r="FD8" s="6"/>
      <c r="FE8" s="6"/>
      <c r="FF8" s="6"/>
      <c r="FG8" s="6"/>
      <c r="FH8" s="6"/>
      <c r="FI8" s="6"/>
      <c r="FJ8" s="6"/>
      <c r="FK8" s="6"/>
      <c r="FL8" s="8">
        <f t="shared" si="81"/>
        <v>0</v>
      </c>
      <c r="FO8" s="6">
        <f>IFERROR(IF($B8="Teknisk/adm. Bistand",(K8/12)*Tabeller!J$11,(K8/12)*Tabeller!J$10),0)</f>
        <v>0</v>
      </c>
      <c r="FP8" s="6">
        <f>IFERROR(IF($B8="Teknisk/adm. Bistand",(L8/12)*Tabeller!K$11,(L8/12)*Tabeller!K$10),0)</f>
        <v>0</v>
      </c>
      <c r="FQ8" s="6">
        <f>IFERROR(IF($B8="Teknisk/adm. Bistand",(M8/12)*Tabeller!L$11,(M8/12)*Tabeller!L$10),0)</f>
        <v>0</v>
      </c>
      <c r="FR8" s="6">
        <f>IFERROR(IF($B8="Teknisk/adm. Bistand",(N8/12)*Tabeller!M$11,(N8/12)*Tabeller!M$10),0)</f>
        <v>0</v>
      </c>
      <c r="FS8" s="6">
        <f>IFERROR(IF($B8="Teknisk/adm. Bistand",(O8/12)*Tabeller!N$11,(O8/12)*Tabeller!N$10),0)</f>
        <v>0</v>
      </c>
      <c r="FT8" s="6">
        <f>IFERROR(IF($B8="Teknisk/adm. Bistand",(P8/12)*Tabeller!O$11,(P8/12)*Tabeller!O$10),0)</f>
        <v>0</v>
      </c>
      <c r="FU8" s="6">
        <f>IFERROR(IF($B8="Teknisk/adm. Bistand",(Q8/12)*Tabeller!P$11,(Q8/12)*Tabeller!P$10),0)</f>
        <v>0</v>
      </c>
      <c r="FV8" s="6">
        <f>IFERROR(IF($B8="Teknisk/adm. Bistand",(R8/12)*Tabeller!Q$11,(R8/12)*Tabeller!Q$10),0)</f>
        <v>0</v>
      </c>
      <c r="FW8" s="6">
        <f>IFERROR(IF($B8="Teknisk/adm. Bistand",(S8/12)*Tabeller!R$11,(S8/12)*Tabeller!R$10),0)</f>
        <v>0</v>
      </c>
      <c r="FX8" s="6">
        <f>IFERROR(IF($B8="Teknisk/adm. Bistand",(T8/12)*Tabeller!S$11,(T8/12)*Tabeller!S$10),0)</f>
        <v>0</v>
      </c>
    </row>
    <row r="9" spans="1:180" ht="15" x14ac:dyDescent="0.25">
      <c r="B9" s="511"/>
      <c r="C9" s="420" t="e">
        <f>IF(Registrering!#REF!="Fast beløp",0,IF(Registrering!#REF!="Sats for ekst. fin. overhead",0,DK9))</f>
        <v>#REF!</v>
      </c>
      <c r="D9" s="420">
        <f t="shared" si="56"/>
        <v>0</v>
      </c>
      <c r="E9" s="420">
        <f t="shared" si="57"/>
        <v>0</v>
      </c>
      <c r="F9" s="420">
        <f t="shared" si="58"/>
        <v>0</v>
      </c>
      <c r="G9" s="58">
        <f t="shared" si="77"/>
        <v>0</v>
      </c>
      <c r="H9" s="562"/>
      <c r="I9" s="565"/>
      <c r="J9" s="576"/>
      <c r="K9" s="577"/>
      <c r="L9" s="577"/>
      <c r="M9" s="577"/>
      <c r="N9" s="577"/>
      <c r="O9" s="577"/>
      <c r="P9" s="577"/>
      <c r="Q9" s="577"/>
      <c r="R9" s="577"/>
      <c r="S9" s="564"/>
      <c r="T9" s="564"/>
      <c r="AG9" s="6">
        <f t="shared" si="59"/>
        <v>0</v>
      </c>
      <c r="AH9" s="6">
        <f>AG9*Tabeller!$I$35</f>
        <v>0</v>
      </c>
      <c r="AI9" s="6">
        <f t="shared" si="60"/>
        <v>0</v>
      </c>
      <c r="AJ9" s="87">
        <f>AI9*Tabeller!$H$26</f>
        <v>0</v>
      </c>
      <c r="AK9" s="6">
        <f>SUM(AI9:AJ9,AL9)*Tabeller!$H$28</f>
        <v>0</v>
      </c>
      <c r="AL9" s="6">
        <f>AH9*Tabeller!$H$27</f>
        <v>0</v>
      </c>
      <c r="AM9" s="6">
        <f t="shared" si="61"/>
        <v>0</v>
      </c>
      <c r="AN9" s="6">
        <f>AM9+(IF(B9="Teknisk adm bistand",Registrering!$E$43,Registrering!$B$43))</f>
        <v>501000</v>
      </c>
      <c r="AO9" s="6">
        <f>AN9/Tabeller!$H$5</f>
        <v>307.73955773955777</v>
      </c>
      <c r="AP9" s="30"/>
      <c r="AR9" s="6">
        <f>((K9*Budsjett_FL!$AM9))/12</f>
        <v>0</v>
      </c>
      <c r="AS9" s="6">
        <f>((L9*Budsjett_FL!$AM9)*(Tabeller!J$35))/12</f>
        <v>0</v>
      </c>
      <c r="AT9" s="6">
        <f>((M9*Budsjett_FL!$AM9)*(Tabeller!K$35))/12</f>
        <v>0</v>
      </c>
      <c r="AU9" s="6">
        <f>((N9*Budsjett_FL!$AM9)*(Tabeller!L$35))/12</f>
        <v>0</v>
      </c>
      <c r="AV9" s="6">
        <f>((O9*Budsjett_FL!$AM9)*(Tabeller!M$35))/12</f>
        <v>0</v>
      </c>
      <c r="AW9" s="6">
        <f>((P9*Budsjett_FL!$AM9)*(Tabeller!N$35))/12</f>
        <v>0</v>
      </c>
      <c r="AX9" s="6">
        <f>((Q9*Budsjett_FL!$AM9)*(Tabeller!O$35))/12</f>
        <v>0</v>
      </c>
      <c r="AY9" s="6">
        <f>((R9*Budsjett_FL!$AM9)*(Tabeller!P$35))/12</f>
        <v>0</v>
      </c>
      <c r="AZ9" s="6">
        <f>((S9*Budsjett_FL!$AM9)*(Tabeller!Q$35))/12</f>
        <v>0</v>
      </c>
      <c r="BA9" s="6">
        <f>((T9*Budsjett_FL!$AM9)*(Tabeller!R$35))/12</f>
        <v>0</v>
      </c>
      <c r="BC9" s="6">
        <f t="shared" si="13"/>
        <v>0</v>
      </c>
      <c r="BD9" s="6">
        <f t="shared" si="14"/>
        <v>0</v>
      </c>
      <c r="BE9" s="6">
        <f t="shared" si="15"/>
        <v>0</v>
      </c>
      <c r="BF9" s="6">
        <f t="shared" si="16"/>
        <v>0</v>
      </c>
      <c r="BG9" s="6">
        <f t="shared" si="17"/>
        <v>0</v>
      </c>
      <c r="BH9" s="6">
        <f t="shared" si="18"/>
        <v>0</v>
      </c>
      <c r="BI9" s="6">
        <f t="shared" si="19"/>
        <v>0</v>
      </c>
      <c r="BJ9" s="6">
        <f t="shared" si="20"/>
        <v>0</v>
      </c>
      <c r="BK9" s="6">
        <f t="shared" si="21"/>
        <v>0</v>
      </c>
      <c r="BL9" s="6">
        <f t="shared" si="22"/>
        <v>0</v>
      </c>
      <c r="BO9" s="6">
        <f>IFERROR(IF($E$83=$E$82,AR9*$E$83,AR9*Budsjett_FL!$E$82),0)</f>
        <v>0</v>
      </c>
      <c r="BP9" s="6">
        <f>IFERROR(IF($E$83=$E$82,AS9*$E$83,AS9*Budsjett_FL!$E$82),0)</f>
        <v>0</v>
      </c>
      <c r="BQ9" s="6">
        <f>IFERROR(IF($E$83=$E$82,AT9*$E$83,AT9*Budsjett_FL!$E$82),0)</f>
        <v>0</v>
      </c>
      <c r="BR9" s="6">
        <f>IFERROR(IF($E$83=$E$82,AU9*$E$83,AU9*Budsjett_FL!$E$82),0)</f>
        <v>0</v>
      </c>
      <c r="BS9" s="6">
        <f>IFERROR(IF($E$83=$E$82,AV9*$E$83,AV9*Budsjett_FL!$E$82),0)</f>
        <v>0</v>
      </c>
      <c r="BT9" s="6">
        <f>IFERROR(IF($E$83=$E$82,AW9*$E$83,AW9*Budsjett_FL!$E$82),0)</f>
        <v>0</v>
      </c>
      <c r="BU9" s="6">
        <f>IFERROR(IF($E$83=$E$82,AX9*$E$83,AX9*Budsjett_FL!$E$82),0)</f>
        <v>0</v>
      </c>
      <c r="BV9" s="6">
        <f>IFERROR(IF($E$83=$E$82,AY9*$E$83,AY9*Budsjett_FL!$E$82),0)</f>
        <v>0</v>
      </c>
      <c r="BW9" s="6">
        <f>IFERROR(IF($E$83=$E$82,AZ9*$E$83,AZ9*Budsjett_FL!$E$82),0)</f>
        <v>0</v>
      </c>
      <c r="BX9" s="6">
        <f>IFERROR(IF($E$83=$E$82,BA9*$E$83,BA9*Budsjett_FL!$E$82),0)</f>
        <v>0</v>
      </c>
      <c r="CA9" s="6">
        <f t="shared" si="23"/>
        <v>0</v>
      </c>
      <c r="CB9" s="6">
        <f t="shared" si="23"/>
        <v>0</v>
      </c>
      <c r="CC9" s="6">
        <f t="shared" si="23"/>
        <v>0</v>
      </c>
      <c r="CD9" s="6">
        <f t="shared" si="23"/>
        <v>0</v>
      </c>
      <c r="CE9" s="6">
        <f t="shared" si="23"/>
        <v>0</v>
      </c>
      <c r="CF9" s="6">
        <f t="shared" si="23"/>
        <v>0</v>
      </c>
      <c r="CG9" s="6">
        <f t="shared" si="23"/>
        <v>0</v>
      </c>
      <c r="CH9" s="6">
        <f t="shared" si="23"/>
        <v>0</v>
      </c>
      <c r="CI9" s="6">
        <f t="shared" si="23"/>
        <v>0</v>
      </c>
      <c r="CJ9" s="6">
        <f t="shared" si="23"/>
        <v>0</v>
      </c>
      <c r="CL9" s="47">
        <f t="shared" si="24"/>
        <v>0</v>
      </c>
      <c r="CM9" s="6">
        <f>-((IF($CL9="Teknisk/adm. bistand/Feltassistent",Budsjett_FL!AR9*(1+Tabeller!$I$61),0))+(IF($CL9="Forsker - professor",Tabeller!I$55*K9,0)+IF($CL9="Prosjektleder/adm.leder",Tabeller!I$54*K9,0)+IF($CL9="Forsker - 1.aman.",Tabeller!I$56*K9,0)+IF($CL9="Gjesteforsker",Tabeller!I$57*K9,0)+IF($CL9="Postdoktor / forsker",Tabeller!I$58*K9,0)+IF($CL9="Stipendiat",Tabeller!I$59*K9,0)+IF($CL9="Forsker (rundsum)",Tabeller!#REF!*K9,0)+IF($CL9="Vit.ass",Tabeller!I$60*K9,0))/12)</f>
        <v>0</v>
      </c>
      <c r="CN9" s="6">
        <f>-((IF($CL9="Teknisk/adm. bistand/Feltassistent",Budsjett_FL!AS9*(1+Tabeller!$I$61),0))+(IF($CL9="Forsker - professor",Tabeller!J$55*L9,0)+IF($CL9="Prosjektleder/adm.leder",Tabeller!J$54*L9,0)+IF($CL9="Forsker - 1.aman.",Tabeller!J$56*L9,0)+IF($CL9="Gjesteforsker",Tabeller!J$57*L9,0)+IF($CL9="Postdoktor / forsker",Tabeller!J$58*L9,0)+IF($CL9="Stipendiat",Tabeller!J$59*L9,0)+IF($CL9="Forsker (rundsum)",Tabeller!#REF!*L9,0)+IF($CL9="Vit.ass",Tabeller!J$60*L9,0))/12)</f>
        <v>0</v>
      </c>
      <c r="CO9" s="6">
        <f>-((IF($CL9="Teknisk/adm. bistand/Feltassistent",Budsjett_FL!AT9*(1+Tabeller!$I$61),0))+(IF($CL9="Forsker - professor",Tabeller!K$55*M9,0)+IF($CL9="Prosjektleder/adm.leder",Tabeller!K$54*M9,0)+IF($CL9="Forsker - 1.aman.",Tabeller!K$56*M9,0)+IF($CL9="Gjesteforsker",Tabeller!K$57*M9,0)+IF($CL9="Postdoktor / forsker",Tabeller!K$58*M9,0)+IF($CL9="Stipendiat",Tabeller!K$59*M9,0)+IF($CL9="Forsker (rundsum)",Tabeller!#REF!*M9,0)+IF($CL9="Vit.ass",Tabeller!K$60*M9,0))/12)</f>
        <v>0</v>
      </c>
      <c r="CP9" s="6">
        <f>-((IF($CL9="Teknisk/adm. bistand/Feltassistent",Budsjett_FL!AU9*(1+Tabeller!$I$61),0))+(IF($CL9="Forsker - professor",Tabeller!L$55*N9,0)+IF($CL9="Prosjektleder/adm.leder",Tabeller!L$54*N9,0)+IF($CL9="Forsker - 1.aman.",Tabeller!L$56*N9,0)+IF($CL9="Gjesteforsker",Tabeller!L$57*N9,0)+IF($CL9="Postdoktor / forsker",Tabeller!L$58*N9,0)+IF($CL9="Stipendiat",Tabeller!L$59*N9,0)+IF($CL9="Forsker (rundsum)",Tabeller!#REF!*N9,0)+IF($CL9="Vit.ass",Tabeller!L$60*N9,0))/12)</f>
        <v>0</v>
      </c>
      <c r="CQ9" s="6">
        <f>-((IF($CL9="Teknisk/adm. bistand/Feltassistent",Budsjett_FL!AV9*(1+Tabeller!$I$61),0))+(IF($CL9="Forsker - professor",Tabeller!M$55*O9,0)+IF($CL9="Prosjektleder/adm.leder",Tabeller!M$54*O9,0)+IF($CL9="Forsker - 1.aman.",Tabeller!M$56*O9,0)+IF($CL9="Gjesteforsker",Tabeller!M$57*O9,0)+IF($CL9="Postdoktor / forsker",Tabeller!M$58*O9,0)+IF($CL9="Stipendiat",Tabeller!M$59*O9,0)+IF($CL9="Forsker (rundsum)",Tabeller!#REF!*O9,0)+IF($CL9="Vit.ass",Tabeller!M$60*O9,0))/12)</f>
        <v>0</v>
      </c>
      <c r="CR9" s="6">
        <f>-((IF($CL9="Teknisk/adm. bistand/Feltassistent",Budsjett_FL!AW9*(1+Tabeller!$I$61),0))+(IF($CL9="Forsker - professor",Tabeller!N$55*P9,0)+IF($CL9="Prosjektleder/adm.leder",Tabeller!N$54*P9,0)+IF($CL9="Forsker - 1.aman.",Tabeller!N$56*P9,0)+IF($CL9="Gjesteforsker",Tabeller!N$57*P9,0)+IF($CL9="Postdoktor / forsker",Tabeller!N$58*P9,0)+IF($CL9="Stipendiat",Tabeller!N$59*P9,0)+IF($CL9="Forsker (rundsum)",Tabeller!#REF!*P9,0)+IF($CL9="Vit.ass",Tabeller!N$60*P9,0))/12)</f>
        <v>0</v>
      </c>
      <c r="CS9" s="6">
        <f>-((IF($CL9="Teknisk/adm. bistand/Feltassistent",Budsjett_FL!AX9*(1+Tabeller!$I$61),0))+(IF($CL9="Forsker - professor",Tabeller!O$55*Q9,0)+IF($CL9="Prosjektleder/adm.leder",Tabeller!O$54*Q9,0)+IF($CL9="Forsker - 1.aman.",Tabeller!O$56*Q9,0)+IF($CL9="Gjesteforsker",Tabeller!O$57*Q9,0)+IF($CL9="Postdoktor / forsker",Tabeller!O$58*Q9,0)+IF($CL9="Stipendiat",Tabeller!O$59*Q9,0)+IF($CL9="Forsker (rundsum)",Tabeller!#REF!*Q9,0)+IF($CL9="Vit.ass",Tabeller!O$60*Q9,0))/12)</f>
        <v>0</v>
      </c>
      <c r="CT9" s="6">
        <f>-((IF($CL9="Teknisk/adm. bistand/Feltassistent",Budsjett_FL!AY9*(1+Tabeller!$I$61),0))+(IF($CL9="Forsker - professor",Tabeller!P$55*R9,0)+IF($CL9="Prosjektleder/adm.leder",Tabeller!P$54*R9,0)+IF($CL9="Forsker - 1.aman.",Tabeller!P$56*R9,0)+IF($CL9="Gjesteforsker",Tabeller!P$57*R9,0)+IF($CL9="Postdoktor / forsker",Tabeller!P$58*R9,0)+IF($CL9="Stipendiat",Tabeller!P$59*R9,0)+IF($CL9="Forsker (rundsum)",Tabeller!#REF!*R9,0)+IF($CL9="Vit.ass",Tabeller!P$60*R9,0))/12)</f>
        <v>0</v>
      </c>
      <c r="CU9" s="6">
        <f>-((IF($CL9="Teknisk/adm. bistand/Feltassistent",Budsjett_FL!AZ9*(1+Tabeller!$I$61),0))+(IF($CL9="Forsker - professor",Tabeller!Q$55*S9,0)+IF($CL9="Prosjektleder/adm.leder",Tabeller!Q$54*S9,0)+IF($CL9="Forsker - 1.aman.",Tabeller!Q$56*S9,0)+IF($CL9="Gjesteforsker",Tabeller!Q$57*S9,0)+IF($CL9="Postdoktor / forsker",Tabeller!Q$58*S9,0)+IF($CL9="Stipendiat",Tabeller!Q$59*S9,0)+IF($CL9="Forsker (rundsum)",Tabeller!#REF!*S9,0)+IF($CL9="Vit.ass",Tabeller!Q$60*S9,0))/12)</f>
        <v>0</v>
      </c>
      <c r="CV9" s="6">
        <f>-((IF($CL9="Teknisk/adm. bistand/Feltassistent",Budsjett_FL!BA9*(1+Tabeller!$I$61),0))+(IF($CL9="Forsker - professor",Tabeller!R$55*T9,0)+IF($CL9="Prosjektleder/adm.leder",Tabeller!R$54*T9,0)+IF($CL9="Forsker - 1.aman.",Tabeller!R$56*T9,0)+IF($CL9="Gjesteforsker",Tabeller!R$57*T9,0)+IF($CL9="Postdoktor / forsker",Tabeller!R$58*T9,0)+IF($CL9="Stipendiat",Tabeller!R$59*T9,0)+IF($CL9="Forsker (rundsum)",Tabeller!#REF!*T9,0)+IF($CL9="Vit.ass",Tabeller!R$60*T9,0))/12)</f>
        <v>0</v>
      </c>
      <c r="CW9" s="8">
        <f t="shared" si="62"/>
        <v>0</v>
      </c>
      <c r="CZ9" s="47">
        <f t="shared" si="63"/>
        <v>0</v>
      </c>
      <c r="DA9" s="6">
        <f>-((IF($CZ9="Teknisk/adm. bistand/Feltassistent",IF(Budsjett_FL!AR9*(1+Tabeller!$I$61)&gt;Tabeller!I$55,Tabeller!I$55,Budsjett_FL!AR9*(1+Tabeller!$I$61)),0))+(IF($CZ9="Forsker - professor",Tabeller!I$55*K9,0)+IF($CZ9="Prosjektleder/adm.leder",Tabeller!I$54*K9,0)+IF($CZ9="Forsker - 1.aman.",Tabeller!I$56*K9,0)+IF($CZ9="Gjesteforsker",Tabeller!I$57*K9,0)+IF($CZ9="Postdoktor / forsker",Tabeller!I$58*K9,0)+IF($CZ9="Stipendiat",Tabeller!I$59*K9,0)+IF($CZ9="Forsker (rundsum)",Tabeller!#REF!*K9,0)+IF($CZ9="Vit.ass",Tabeller!I$60*K9,0))/12)</f>
        <v>0</v>
      </c>
      <c r="DB9" s="6">
        <f>-((IF($CZ9="Teknisk/adm. bistand/Feltassistent",IF(Budsjett_FL!AS9*(1+Tabeller!$I$61)&gt;Tabeller!J$55,Tabeller!J$55,Budsjett_FL!AS9*(1+Tabeller!$I$61)),0))+(IF($CZ9="Forsker - professor",Tabeller!J$55*L9,0)+IF($CZ9="Prosjektleder/adm.leder",Tabeller!J$54*L9,0)+IF($CZ9="Forsker - 1.aman.",Tabeller!J$56*L9,0)+IF($CZ9="Gjesteforsker",Tabeller!J$57*L9,0)+IF($CZ9="Postdoktor / forsker",Tabeller!J$58*L9,0)+IF($CZ9="Stipendiat",Tabeller!J$59*L9,0)+IF($CZ9="Forsker (rundsum)",Tabeller!#REF!*L9,0)+IF($CZ9="Vit.ass",Tabeller!J$60*L9,0))/12)</f>
        <v>0</v>
      </c>
      <c r="DC9" s="6">
        <f>-((IF($CZ9="Teknisk/adm. bistand/Feltassistent",IF(Budsjett_FL!AT9*(1+Tabeller!$I$61)&gt;Tabeller!K$55,Tabeller!K$55,Budsjett_FL!AT9*(1+Tabeller!$I$61)),0))+(IF($CZ9="Forsker - professor",Tabeller!K$55*M9,0)+IF($CZ9="Prosjektleder/adm.leder",Tabeller!K$54*M9,0)+IF($CZ9="Forsker - 1.aman.",Tabeller!K$56*M9,0)+IF($CZ9="Gjesteforsker",Tabeller!K$57*M9,0)+IF($CZ9="Postdoktor / forsker",Tabeller!K$58*M9,0)+IF($CZ9="Stipendiat",Tabeller!K$59*M9,0)+IF($CZ9="Forsker (rundsum)",Tabeller!#REF!*M9,0)+IF($CZ9="Vit.ass",Tabeller!K$60*M9,0))/12)</f>
        <v>0</v>
      </c>
      <c r="DD9" s="6">
        <f>-((IF($CZ9="Teknisk/adm. bistand/Feltassistent",IF(Budsjett_FL!AU9*(1+Tabeller!$I$61)&gt;Tabeller!L$55,Tabeller!L$55,Budsjett_FL!AU9*(1+Tabeller!$I$61)),0))+(IF($CZ9="Forsker - professor",Tabeller!L$55*N9,0)+IF($CZ9="Prosjektleder/adm.leder",Tabeller!L$54*N9,0)+IF($CZ9="Forsker - 1.aman.",Tabeller!L$56*N9,0)+IF($CZ9="Gjesteforsker",Tabeller!L$57*N9,0)+IF($CZ9="Postdoktor / forsker",Tabeller!L$58*N9,0)+IF($CZ9="Stipendiat",Tabeller!L$59*N9,0)+IF($CZ9="Forsker (rundsum)",Tabeller!#REF!*N9,0)+IF($CZ9="Vit.ass",Tabeller!L$60*N9,0))/12)</f>
        <v>0</v>
      </c>
      <c r="DE9" s="6">
        <f>-((IF($CZ9="Teknisk/adm. bistand/Feltassistent",IF(Budsjett_FL!AV9*(1+Tabeller!$I$61)&gt;Tabeller!M$55,Tabeller!M$55,Budsjett_FL!AV9*(1+Tabeller!$I$61)),0))+(IF($CZ9="Forsker - professor",Tabeller!M$55*O9,0)+IF($CZ9="Prosjektleder/adm.leder",Tabeller!M$54*O9,0)+IF($CZ9="Forsker - 1.aman.",Tabeller!M$56*O9,0)+IF($CZ9="Gjesteforsker",Tabeller!M$57*O9,0)+IF($CZ9="Postdoktor / forsker",Tabeller!M$58*O9,0)+IF($CZ9="Stipendiat",Tabeller!M$59*O9,0)+IF($CZ9="Forsker (rundsum)",Tabeller!#REF!*O9,0)+IF($CZ9="Vit.ass",Tabeller!M$60*O9,0))/12)</f>
        <v>0</v>
      </c>
      <c r="DF9" s="6">
        <f>-((IF($CZ9="Teknisk/adm. bistand/Feltassistent",IF(Budsjett_FL!AW9*(1+Tabeller!$I$61)&gt;Tabeller!N$55,Tabeller!N$55,Budsjett_FL!AW9*(1+Tabeller!$I$61)),0))+(IF($CZ9="Forsker - professor",Tabeller!N$55*P9,0)+IF($CZ9="Prosjektleder/adm.leder",Tabeller!N$54*P9,0)+IF($CZ9="Forsker - 1.aman.",Tabeller!N$56*P9,0)+IF($CZ9="Gjesteforsker",Tabeller!N$57*P9,0)+IF($CZ9="Postdoktor / forsker",Tabeller!N$58*P9,0)+IF($CZ9="Stipendiat",Tabeller!N$59*P9,0)+IF($CZ9="Forsker (rundsum)",Tabeller!#REF!*P9,0)+IF($CZ9="Vit.ass",Tabeller!N$60*P9,0))/12)</f>
        <v>0</v>
      </c>
      <c r="DG9" s="6">
        <f>-((IF($CZ9="Teknisk/adm. bistand/Feltassistent",IF(Budsjett_FL!AX9*(1+Tabeller!$I$61)&gt;Tabeller!O$55,Tabeller!O$55,Budsjett_FL!AX9*(1+Tabeller!$I$61)),0))+(IF($CZ9="Forsker - professor",Tabeller!O$55*Q9,0)+IF($CZ9="Prosjektleder/adm.leder",Tabeller!O$54*Q9,0)+IF($CZ9="Forsker - 1.aman.",Tabeller!O$56*Q9,0)+IF($CZ9="Gjesteforsker",Tabeller!O$57*Q9,0)+IF($CZ9="Postdoktor / forsker",Tabeller!O$58*Q9,0)+IF($CZ9="Stipendiat",Tabeller!O$59*Q9,0)+IF($CZ9="Forsker (rundsum)",Tabeller!#REF!*Q9,0)+IF($CZ9="Vit.ass",Tabeller!O$60*Q9,0))/12)</f>
        <v>0</v>
      </c>
      <c r="DH9" s="6">
        <f>-((IF($CZ9="Teknisk/adm. bistand/Feltassistent",IF(Budsjett_FL!AY9*(1+Tabeller!$I$61)&gt;Tabeller!P$55,Tabeller!P$55,Budsjett_FL!AY9*(1+Tabeller!$I$61)),0))+(IF($CZ9="Forsker - professor",Tabeller!P$55*R9,0)+IF($CZ9="Prosjektleder/adm.leder",Tabeller!P$54*R9,0)+IF($CZ9="Forsker - 1.aman.",Tabeller!P$56*R9,0)+IF($CZ9="Gjesteforsker",Tabeller!P$57*R9,0)+IF($CZ9="Postdoktor / forsker",Tabeller!P$58*R9,0)+IF($CZ9="Stipendiat",Tabeller!P$59*R9,0)+IF($CZ9="Forsker (rundsum)",Tabeller!#REF!*R9,0)+IF($CZ9="Vit.ass",Tabeller!P$60*R9,0))/12)</f>
        <v>0</v>
      </c>
      <c r="DI9" s="6">
        <f>-((IF($CZ9="Teknisk/adm. bistand/Feltassistent",IF(Budsjett_FL!AZ9*(1+Tabeller!$I$61)&gt;Tabeller!Q$55,Tabeller!Q$55,Budsjett_FL!AZ9*(1+Tabeller!$I$61)),0))+(IF($CZ9="Forsker - professor",Tabeller!Q$55*S9,0)+IF($CZ9="Prosjektleder/adm.leder",Tabeller!Q$54*S9,0)+IF($CZ9="Forsker - 1.aman.",Tabeller!Q$56*S9,0)+IF($CZ9="Gjesteforsker",Tabeller!Q$57*S9,0)+IF($CZ9="Postdoktor / forsker",Tabeller!Q$58*S9,0)+IF($CZ9="Stipendiat",Tabeller!Q$59*S9,0)+IF($CZ9="Forsker (rundsum)",Tabeller!#REF!*S9,0)+IF($CZ9="Vit.ass",Tabeller!Q$60*S9,0))/12)</f>
        <v>0</v>
      </c>
      <c r="DJ9" s="6">
        <f>-((IF($CZ9="Teknisk/adm. bistand/Feltassistent",IF(Budsjett_FL!BA9*(1+Tabeller!$I$61)&gt;Tabeller!R$55,Tabeller!R$55,Budsjett_FL!BA9*(1+Tabeller!$I$61)),0))+(IF($CZ9="Forsker - professor",Tabeller!R$55*T9,0)+IF($CZ9="Prosjektleder/adm.leder",Tabeller!R$54*T9,0)+IF($CZ9="Forsker - 1.aman.",Tabeller!R$56*T9,0)+IF($CZ9="Gjesteforsker",Tabeller!R$57*T9,0)+IF($CZ9="Postdoktor / forsker",Tabeller!R$58*T9,0)+IF($CZ9="Stipendiat",Tabeller!R$59*T9,0)+IF($CZ9="Forsker (rundsum)",Tabeller!#REF!*T9,0)+IF($CZ9="Vit.ass",Tabeller!R$60*T9,0))/12)</f>
        <v>0</v>
      </c>
      <c r="DK9" s="8">
        <f t="shared" si="64"/>
        <v>0</v>
      </c>
      <c r="DM9" s="47">
        <f t="shared" si="65"/>
        <v>0</v>
      </c>
      <c r="DN9" s="6">
        <f t="shared" si="25"/>
        <v>0</v>
      </c>
      <c r="DO9" s="6">
        <f t="shared" si="26"/>
        <v>0</v>
      </c>
      <c r="DP9" s="6">
        <f t="shared" si="27"/>
        <v>0</v>
      </c>
      <c r="DQ9" s="6">
        <f t="shared" si="28"/>
        <v>0</v>
      </c>
      <c r="DR9" s="6">
        <f t="shared" si="29"/>
        <v>0</v>
      </c>
      <c r="DS9" s="6">
        <f t="shared" si="30"/>
        <v>0</v>
      </c>
      <c r="DT9" s="6">
        <f t="shared" si="31"/>
        <v>0</v>
      </c>
      <c r="DU9" s="6">
        <f t="shared" si="32"/>
        <v>0</v>
      </c>
      <c r="DV9" s="6">
        <f t="shared" si="33"/>
        <v>0</v>
      </c>
      <c r="DW9" s="6">
        <f t="shared" si="34"/>
        <v>0</v>
      </c>
      <c r="DX9" s="8">
        <f t="shared" si="78"/>
        <v>0</v>
      </c>
      <c r="DZ9" s="47">
        <f t="shared" si="67"/>
        <v>0</v>
      </c>
      <c r="EA9" s="6">
        <f t="shared" si="35"/>
        <v>0</v>
      </c>
      <c r="EB9" s="6">
        <f t="shared" si="36"/>
        <v>0</v>
      </c>
      <c r="EC9" s="6">
        <f t="shared" si="37"/>
        <v>0</v>
      </c>
      <c r="ED9" s="6">
        <f t="shared" si="38"/>
        <v>0</v>
      </c>
      <c r="EE9" s="6">
        <f t="shared" si="39"/>
        <v>0</v>
      </c>
      <c r="EF9" s="6">
        <f t="shared" si="40"/>
        <v>0</v>
      </c>
      <c r="EG9" s="6">
        <f t="shared" si="41"/>
        <v>0</v>
      </c>
      <c r="EH9" s="6">
        <f t="shared" si="42"/>
        <v>0</v>
      </c>
      <c r="EI9" s="6">
        <f t="shared" si="43"/>
        <v>0</v>
      </c>
      <c r="EJ9" s="6">
        <f t="shared" si="44"/>
        <v>0</v>
      </c>
      <c r="EK9" s="8">
        <f t="shared" si="79"/>
        <v>0</v>
      </c>
      <c r="EM9" s="47">
        <f t="shared" si="69"/>
        <v>0</v>
      </c>
      <c r="EN9" s="6">
        <f t="shared" si="45"/>
        <v>0</v>
      </c>
      <c r="EO9" s="6">
        <f t="shared" si="46"/>
        <v>0</v>
      </c>
      <c r="EP9" s="6">
        <f t="shared" si="47"/>
        <v>0</v>
      </c>
      <c r="EQ9" s="6">
        <f t="shared" si="48"/>
        <v>0</v>
      </c>
      <c r="ER9" s="6">
        <f t="shared" si="49"/>
        <v>0</v>
      </c>
      <c r="ES9" s="6">
        <f t="shared" si="50"/>
        <v>0</v>
      </c>
      <c r="ET9" s="6">
        <f t="shared" si="51"/>
        <v>0</v>
      </c>
      <c r="EU9" s="6">
        <f t="shared" si="52"/>
        <v>0</v>
      </c>
      <c r="EV9" s="6">
        <f t="shared" si="53"/>
        <v>0</v>
      </c>
      <c r="EW9" s="6">
        <f t="shared" si="54"/>
        <v>0</v>
      </c>
      <c r="EX9" s="8">
        <f t="shared" si="80"/>
        <v>0</v>
      </c>
      <c r="FA9" s="47">
        <f t="shared" si="55"/>
        <v>0</v>
      </c>
      <c r="FB9" s="6"/>
      <c r="FC9" s="6"/>
      <c r="FD9" s="6"/>
      <c r="FE9" s="6"/>
      <c r="FF9" s="6"/>
      <c r="FG9" s="6"/>
      <c r="FH9" s="6"/>
      <c r="FI9" s="6"/>
      <c r="FJ9" s="6"/>
      <c r="FK9" s="6"/>
      <c r="FL9" s="8">
        <f t="shared" si="81"/>
        <v>0</v>
      </c>
      <c r="FO9" s="6">
        <f>IFERROR(IF($B9="Teknisk/adm. Bistand",(K9/12)*Tabeller!J$11,(K9/12)*Tabeller!J$10),0)</f>
        <v>0</v>
      </c>
      <c r="FP9" s="6">
        <f>IFERROR(IF($B9="Teknisk/adm. Bistand",(L9/12)*Tabeller!K$11,(L9/12)*Tabeller!K$10),0)</f>
        <v>0</v>
      </c>
      <c r="FQ9" s="6">
        <f>IFERROR(IF($B9="Teknisk/adm. Bistand",(M9/12)*Tabeller!L$11,(M9/12)*Tabeller!L$10),0)</f>
        <v>0</v>
      </c>
      <c r="FR9" s="6">
        <f>IFERROR(IF($B9="Teknisk/adm. Bistand",(N9/12)*Tabeller!M$11,(N9/12)*Tabeller!M$10),0)</f>
        <v>0</v>
      </c>
      <c r="FS9" s="6">
        <f>IFERROR(IF($B9="Teknisk/adm. Bistand",(O9/12)*Tabeller!N$11,(O9/12)*Tabeller!N$10),0)</f>
        <v>0</v>
      </c>
      <c r="FT9" s="6">
        <f>IFERROR(IF($B9="Teknisk/adm. Bistand",(P9/12)*Tabeller!O$11,(P9/12)*Tabeller!O$10),0)</f>
        <v>0</v>
      </c>
      <c r="FU9" s="6">
        <f>IFERROR(IF($B9="Teknisk/adm. Bistand",(Q9/12)*Tabeller!P$11,(Q9/12)*Tabeller!P$10),0)</f>
        <v>0</v>
      </c>
      <c r="FV9" s="6">
        <f>IFERROR(IF($B9="Teknisk/adm. Bistand",(R9/12)*Tabeller!Q$11,(R9/12)*Tabeller!Q$10),0)</f>
        <v>0</v>
      </c>
      <c r="FW9" s="6">
        <f>IFERROR(IF($B9="Teknisk/adm. Bistand",(S9/12)*Tabeller!R$11,(S9/12)*Tabeller!R$10),0)</f>
        <v>0</v>
      </c>
      <c r="FX9" s="6">
        <f>IFERROR(IF($B9="Teknisk/adm. Bistand",(T9/12)*Tabeller!S$11,(T9/12)*Tabeller!S$10),0)</f>
        <v>0</v>
      </c>
    </row>
    <row r="10" spans="1:180" ht="15" x14ac:dyDescent="0.25">
      <c r="B10" s="511"/>
      <c r="C10" s="420" t="e">
        <f>IF(Registrering!#REF!="Fast beløp",0,IF(Registrering!#REF!="Sats for ekst. fin. overhead",0,DK10))</f>
        <v>#REF!</v>
      </c>
      <c r="D10" s="420">
        <f t="shared" si="56"/>
        <v>0</v>
      </c>
      <c r="E10" s="420">
        <f t="shared" si="57"/>
        <v>0</v>
      </c>
      <c r="F10" s="420">
        <f t="shared" si="58"/>
        <v>0</v>
      </c>
      <c r="G10" s="58">
        <f t="shared" si="77"/>
        <v>0</v>
      </c>
      <c r="H10" s="562"/>
      <c r="I10" s="565"/>
      <c r="J10" s="576"/>
      <c r="K10" s="577"/>
      <c r="L10" s="577"/>
      <c r="M10" s="577"/>
      <c r="N10" s="577"/>
      <c r="O10" s="577"/>
      <c r="P10" s="577"/>
      <c r="Q10" s="577"/>
      <c r="R10" s="577"/>
      <c r="S10" s="564"/>
      <c r="T10" s="564"/>
      <c r="AG10" s="6">
        <f t="shared" si="59"/>
        <v>0</v>
      </c>
      <c r="AH10" s="6">
        <f>AG10*Tabeller!$I$35</f>
        <v>0</v>
      </c>
      <c r="AI10" s="6">
        <f t="shared" si="60"/>
        <v>0</v>
      </c>
      <c r="AJ10" s="87">
        <f>AI10*Tabeller!$H$26</f>
        <v>0</v>
      </c>
      <c r="AK10" s="6">
        <f>SUM(AI10:AJ10,AL10)*Tabeller!$H$28</f>
        <v>0</v>
      </c>
      <c r="AL10" s="6">
        <f>AH10*Tabeller!$H$27</f>
        <v>0</v>
      </c>
      <c r="AM10" s="6">
        <f t="shared" si="61"/>
        <v>0</v>
      </c>
      <c r="AN10" s="6">
        <f>AM10+(IF(B10="Teknisk adm bistand",Registrering!$E$43,Registrering!$B$43))</f>
        <v>501000</v>
      </c>
      <c r="AO10" s="6">
        <f>AN10/Tabeller!$H$5</f>
        <v>307.73955773955777</v>
      </c>
      <c r="AP10" s="30"/>
      <c r="AR10" s="6">
        <f>((K10*Budsjett_FL!$AM10))/12</f>
        <v>0</v>
      </c>
      <c r="AS10" s="6">
        <f>((L10*Budsjett_FL!$AM10)*(Tabeller!J$35))/12</f>
        <v>0</v>
      </c>
      <c r="AT10" s="6">
        <f>((M10*Budsjett_FL!$AM10)*(Tabeller!K$35))/12</f>
        <v>0</v>
      </c>
      <c r="AU10" s="6">
        <f>((N10*Budsjett_FL!$AM10)*(Tabeller!L$35))/12</f>
        <v>0</v>
      </c>
      <c r="AV10" s="6">
        <f>((O10*Budsjett_FL!$AM10)*(Tabeller!M$35))/12</f>
        <v>0</v>
      </c>
      <c r="AW10" s="6">
        <f>((P10*Budsjett_FL!$AM10)*(Tabeller!N$35))/12</f>
        <v>0</v>
      </c>
      <c r="AX10" s="6">
        <f>((Q10*Budsjett_FL!$AM10)*(Tabeller!O$35))/12</f>
        <v>0</v>
      </c>
      <c r="AY10" s="6">
        <f>((R10*Budsjett_FL!$AM10)*(Tabeller!P$35))/12</f>
        <v>0</v>
      </c>
      <c r="AZ10" s="6">
        <f>((S10*Budsjett_FL!$AM10)*(Tabeller!Q$35))/12</f>
        <v>0</v>
      </c>
      <c r="BA10" s="6">
        <f>((T10*Budsjett_FL!$AM10)*(Tabeller!R$35))/12</f>
        <v>0</v>
      </c>
      <c r="BC10" s="6">
        <f t="shared" si="13"/>
        <v>0</v>
      </c>
      <c r="BD10" s="6">
        <f t="shared" si="14"/>
        <v>0</v>
      </c>
      <c r="BE10" s="6">
        <f t="shared" si="15"/>
        <v>0</v>
      </c>
      <c r="BF10" s="6">
        <f t="shared" si="16"/>
        <v>0</v>
      </c>
      <c r="BG10" s="6">
        <f t="shared" si="17"/>
        <v>0</v>
      </c>
      <c r="BH10" s="6">
        <f t="shared" si="18"/>
        <v>0</v>
      </c>
      <c r="BI10" s="6">
        <f t="shared" si="19"/>
        <v>0</v>
      </c>
      <c r="BJ10" s="6">
        <f t="shared" si="20"/>
        <v>0</v>
      </c>
      <c r="BK10" s="6">
        <f t="shared" si="21"/>
        <v>0</v>
      </c>
      <c r="BL10" s="6">
        <f t="shared" si="22"/>
        <v>0</v>
      </c>
      <c r="BO10" s="6">
        <f>IFERROR(IF($E$83=$E$82,AR10*$E$83,AR10*Budsjett_FL!$E$82),0)</f>
        <v>0</v>
      </c>
      <c r="BP10" s="6">
        <f>IFERROR(IF($E$83=$E$82,AS10*$E$83,AS10*Budsjett_FL!$E$82),0)</f>
        <v>0</v>
      </c>
      <c r="BQ10" s="6">
        <f>IFERROR(IF($E$83=$E$82,AT10*$E$83,AT10*Budsjett_FL!$E$82),0)</f>
        <v>0</v>
      </c>
      <c r="BR10" s="6">
        <f>IFERROR(IF($E$83=$E$82,AU10*$E$83,AU10*Budsjett_FL!$E$82),0)</f>
        <v>0</v>
      </c>
      <c r="BS10" s="6">
        <f>IFERROR(IF($E$83=$E$82,AV10*$E$83,AV10*Budsjett_FL!$E$82),0)</f>
        <v>0</v>
      </c>
      <c r="BT10" s="6">
        <f>IFERROR(IF($E$83=$E$82,AW10*$E$83,AW10*Budsjett_FL!$E$82),0)</f>
        <v>0</v>
      </c>
      <c r="BU10" s="6">
        <f>IFERROR(IF($E$83=$E$82,AX10*$E$83,AX10*Budsjett_FL!$E$82),0)</f>
        <v>0</v>
      </c>
      <c r="BV10" s="6">
        <f>IFERROR(IF($E$83=$E$82,AY10*$E$83,AY10*Budsjett_FL!$E$82),0)</f>
        <v>0</v>
      </c>
      <c r="BW10" s="6">
        <f>IFERROR(IF($E$83=$E$82,AZ10*$E$83,AZ10*Budsjett_FL!$E$82),0)</f>
        <v>0</v>
      </c>
      <c r="BX10" s="6">
        <f>IFERROR(IF($E$83=$E$82,BA10*$E$83,BA10*Budsjett_FL!$E$82),0)</f>
        <v>0</v>
      </c>
      <c r="CA10" s="6">
        <f t="shared" si="23"/>
        <v>0</v>
      </c>
      <c r="CB10" s="6">
        <f t="shared" si="23"/>
        <v>0</v>
      </c>
      <c r="CC10" s="6">
        <f t="shared" si="23"/>
        <v>0</v>
      </c>
      <c r="CD10" s="6">
        <f t="shared" si="23"/>
        <v>0</v>
      </c>
      <c r="CE10" s="6">
        <f t="shared" si="23"/>
        <v>0</v>
      </c>
      <c r="CF10" s="6">
        <f t="shared" si="23"/>
        <v>0</v>
      </c>
      <c r="CG10" s="6">
        <f t="shared" si="23"/>
        <v>0</v>
      </c>
      <c r="CH10" s="6">
        <f t="shared" si="23"/>
        <v>0</v>
      </c>
      <c r="CI10" s="6">
        <f t="shared" si="23"/>
        <v>0</v>
      </c>
      <c r="CJ10" s="6">
        <f t="shared" si="23"/>
        <v>0</v>
      </c>
      <c r="CL10" s="47">
        <f t="shared" si="24"/>
        <v>0</v>
      </c>
      <c r="CM10" s="6">
        <f>-((IF($CL10="Teknisk/adm. bistand/Feltassistent",Budsjett_FL!AR10*(1+Tabeller!$I$61),0))+(IF($CL10="Forsker - professor",Tabeller!I$55*K10,0)+IF($CL10="Prosjektleder/adm.leder",Tabeller!I$54*K10,0)+IF($CL10="Forsker - 1.aman.",Tabeller!I$56*K10,0)+IF($CL10="Gjesteforsker",Tabeller!I$57*K10,0)+IF($CL10="Postdoktor / forsker",Tabeller!I$58*K10,0)+IF($CL10="Stipendiat",Tabeller!I$59*K10,0)+IF($CL10="Forsker (rundsum)",Tabeller!#REF!*K10,0)+IF($CL10="Vit.ass",Tabeller!I$60*K10,0))/12)</f>
        <v>0</v>
      </c>
      <c r="CN10" s="6">
        <f>-((IF($CL10="Teknisk/adm. bistand/Feltassistent",Budsjett_FL!AS10*(1+Tabeller!$I$61),0))+(IF($CL10="Forsker - professor",Tabeller!J$55*L10,0)+IF($CL10="Prosjektleder/adm.leder",Tabeller!J$54*L10,0)+IF($CL10="Forsker - 1.aman.",Tabeller!J$56*L10,0)+IF($CL10="Gjesteforsker",Tabeller!J$57*L10,0)+IF($CL10="Postdoktor / forsker",Tabeller!J$58*L10,0)+IF($CL10="Stipendiat",Tabeller!J$59*L10,0)+IF($CL10="Forsker (rundsum)",Tabeller!#REF!*L10,0)+IF($CL10="Vit.ass",Tabeller!J$60*L10,0))/12)</f>
        <v>0</v>
      </c>
      <c r="CO10" s="6">
        <f>-((IF($CL10="Teknisk/adm. bistand/Feltassistent",Budsjett_FL!AT10*(1+Tabeller!$I$61),0))+(IF($CL10="Forsker - professor",Tabeller!K$55*M10,0)+IF($CL10="Prosjektleder/adm.leder",Tabeller!K$54*M10,0)+IF($CL10="Forsker - 1.aman.",Tabeller!K$56*M10,0)+IF($CL10="Gjesteforsker",Tabeller!K$57*M10,0)+IF($CL10="Postdoktor / forsker",Tabeller!K$58*M10,0)+IF($CL10="Stipendiat",Tabeller!K$59*M10,0)+IF($CL10="Forsker (rundsum)",Tabeller!#REF!*M10,0)+IF($CL10="Vit.ass",Tabeller!K$60*M10,0))/12)</f>
        <v>0</v>
      </c>
      <c r="CP10" s="6">
        <f>-((IF($CL10="Teknisk/adm. bistand/Feltassistent",Budsjett_FL!AU10*(1+Tabeller!$I$61),0))+(IF($CL10="Forsker - professor",Tabeller!L$55*N10,0)+IF($CL10="Prosjektleder/adm.leder",Tabeller!L$54*N10,0)+IF($CL10="Forsker - 1.aman.",Tabeller!L$56*N10,0)+IF($CL10="Gjesteforsker",Tabeller!L$57*N10,0)+IF($CL10="Postdoktor / forsker",Tabeller!L$58*N10,0)+IF($CL10="Stipendiat",Tabeller!L$59*N10,0)+IF($CL10="Forsker (rundsum)",Tabeller!#REF!*N10,0)+IF($CL10="Vit.ass",Tabeller!L$60*N10,0))/12)</f>
        <v>0</v>
      </c>
      <c r="CQ10" s="6">
        <f>-((IF($CL10="Teknisk/adm. bistand/Feltassistent",Budsjett_FL!AV10*(1+Tabeller!$I$61),0))+(IF($CL10="Forsker - professor",Tabeller!M$55*O10,0)+IF($CL10="Prosjektleder/adm.leder",Tabeller!M$54*O10,0)+IF($CL10="Forsker - 1.aman.",Tabeller!M$56*O10,0)+IF($CL10="Gjesteforsker",Tabeller!M$57*O10,0)+IF($CL10="Postdoktor / forsker",Tabeller!M$58*O10,0)+IF($CL10="Stipendiat",Tabeller!M$59*O10,0)+IF($CL10="Forsker (rundsum)",Tabeller!#REF!*O10,0)+IF($CL10="Vit.ass",Tabeller!M$60*O10,0))/12)</f>
        <v>0</v>
      </c>
      <c r="CR10" s="6">
        <f>-((IF($CL10="Teknisk/adm. bistand/Feltassistent",Budsjett_FL!AW10*(1+Tabeller!$I$61),0))+(IF($CL10="Forsker - professor",Tabeller!N$55*P10,0)+IF($CL10="Prosjektleder/adm.leder",Tabeller!N$54*P10,0)+IF($CL10="Forsker - 1.aman.",Tabeller!N$56*P10,0)+IF($CL10="Gjesteforsker",Tabeller!N$57*P10,0)+IF($CL10="Postdoktor / forsker",Tabeller!N$58*P10,0)+IF($CL10="Stipendiat",Tabeller!N$59*P10,0)+IF($CL10="Forsker (rundsum)",Tabeller!#REF!*P10,0)+IF($CL10="Vit.ass",Tabeller!N$60*P10,0))/12)</f>
        <v>0</v>
      </c>
      <c r="CS10" s="6">
        <f>-((IF($CL10="Teknisk/adm. bistand/Feltassistent",Budsjett_FL!AX10*(1+Tabeller!$I$61),0))+(IF($CL10="Forsker - professor",Tabeller!O$55*Q10,0)+IF($CL10="Prosjektleder/adm.leder",Tabeller!O$54*Q10,0)+IF($CL10="Forsker - 1.aman.",Tabeller!O$56*Q10,0)+IF($CL10="Gjesteforsker",Tabeller!O$57*Q10,0)+IF($CL10="Postdoktor / forsker",Tabeller!O$58*Q10,0)+IF($CL10="Stipendiat",Tabeller!O$59*Q10,0)+IF($CL10="Forsker (rundsum)",Tabeller!#REF!*Q10,0)+IF($CL10="Vit.ass",Tabeller!O$60*Q10,0))/12)</f>
        <v>0</v>
      </c>
      <c r="CT10" s="6">
        <f>-((IF($CL10="Teknisk/adm. bistand/Feltassistent",Budsjett_FL!AY10*(1+Tabeller!$I$61),0))+(IF($CL10="Forsker - professor",Tabeller!P$55*R10,0)+IF($CL10="Prosjektleder/adm.leder",Tabeller!P$54*R10,0)+IF($CL10="Forsker - 1.aman.",Tabeller!P$56*R10,0)+IF($CL10="Gjesteforsker",Tabeller!P$57*R10,0)+IF($CL10="Postdoktor / forsker",Tabeller!P$58*R10,0)+IF($CL10="Stipendiat",Tabeller!P$59*R10,0)+IF($CL10="Forsker (rundsum)",Tabeller!#REF!*R10,0)+IF($CL10="Vit.ass",Tabeller!P$60*R10,0))/12)</f>
        <v>0</v>
      </c>
      <c r="CU10" s="6">
        <f>-((IF($CL10="Teknisk/adm. bistand/Feltassistent",Budsjett_FL!AZ10*(1+Tabeller!$I$61),0))+(IF($CL10="Forsker - professor",Tabeller!Q$55*S10,0)+IF($CL10="Prosjektleder/adm.leder",Tabeller!Q$54*S10,0)+IF($CL10="Forsker - 1.aman.",Tabeller!Q$56*S10,0)+IF($CL10="Gjesteforsker",Tabeller!Q$57*S10,0)+IF($CL10="Postdoktor / forsker",Tabeller!Q$58*S10,0)+IF($CL10="Stipendiat",Tabeller!Q$59*S10,0)+IF($CL10="Forsker (rundsum)",Tabeller!#REF!*S10,0)+IF($CL10="Vit.ass",Tabeller!Q$60*S10,0))/12)</f>
        <v>0</v>
      </c>
      <c r="CV10" s="6">
        <f>-((IF($CL10="Teknisk/adm. bistand/Feltassistent",Budsjett_FL!BA10*(1+Tabeller!$I$61),0))+(IF($CL10="Forsker - professor",Tabeller!R$55*T10,0)+IF($CL10="Prosjektleder/adm.leder",Tabeller!R$54*T10,0)+IF($CL10="Forsker - 1.aman.",Tabeller!R$56*T10,0)+IF($CL10="Gjesteforsker",Tabeller!R$57*T10,0)+IF($CL10="Postdoktor / forsker",Tabeller!R$58*T10,0)+IF($CL10="Stipendiat",Tabeller!R$59*T10,0)+IF($CL10="Forsker (rundsum)",Tabeller!#REF!*T10,0)+IF($CL10="Vit.ass",Tabeller!R$60*T10,0))/12)</f>
        <v>0</v>
      </c>
      <c r="CW10" s="8">
        <f t="shared" si="62"/>
        <v>0</v>
      </c>
      <c r="CZ10" s="47">
        <f t="shared" si="63"/>
        <v>0</v>
      </c>
      <c r="DA10" s="6">
        <f>-((IF($CZ10="Teknisk/adm. bistand/Feltassistent",IF(Budsjett_FL!AR10*(1+Tabeller!$I$61)&gt;Tabeller!I$55,Tabeller!I$55,Budsjett_FL!AR10*(1+Tabeller!$I$61)),0))+(IF($CZ10="Forsker - professor",Tabeller!I$55*K10,0)+IF($CZ10="Prosjektleder/adm.leder",Tabeller!I$54*K10,0)+IF($CZ10="Forsker - 1.aman.",Tabeller!I$56*K10,0)+IF($CZ10="Gjesteforsker",Tabeller!I$57*K10,0)+IF($CZ10="Postdoktor / forsker",Tabeller!I$58*K10,0)+IF($CZ10="Stipendiat",Tabeller!I$59*K10,0)+IF($CZ10="Forsker (rundsum)",Tabeller!#REF!*K10,0)+IF($CZ10="Vit.ass",Tabeller!I$60*K10,0))/12)</f>
        <v>0</v>
      </c>
      <c r="DB10" s="6">
        <f>-((IF($CZ10="Teknisk/adm. bistand/Feltassistent",IF(Budsjett_FL!AS10*(1+Tabeller!$I$61)&gt;Tabeller!J$55,Tabeller!J$55,Budsjett_FL!AS10*(1+Tabeller!$I$61)),0))+(IF($CZ10="Forsker - professor",Tabeller!J$55*L10,0)+IF($CZ10="Prosjektleder/adm.leder",Tabeller!J$54*L10,0)+IF($CZ10="Forsker - 1.aman.",Tabeller!J$56*L10,0)+IF($CZ10="Gjesteforsker",Tabeller!J$57*L10,0)+IF($CZ10="Postdoktor / forsker",Tabeller!J$58*L10,0)+IF($CZ10="Stipendiat",Tabeller!J$59*L10,0)+IF($CZ10="Forsker (rundsum)",Tabeller!#REF!*L10,0)+IF($CZ10="Vit.ass",Tabeller!J$60*L10,0))/12)</f>
        <v>0</v>
      </c>
      <c r="DC10" s="6">
        <f>-((IF($CZ10="Teknisk/adm. bistand/Feltassistent",IF(Budsjett_FL!AT10*(1+Tabeller!$I$61)&gt;Tabeller!K$55,Tabeller!K$55,Budsjett_FL!AT10*(1+Tabeller!$I$61)),0))+(IF($CZ10="Forsker - professor",Tabeller!K$55*M10,0)+IF($CZ10="Prosjektleder/adm.leder",Tabeller!K$54*M10,0)+IF($CZ10="Forsker - 1.aman.",Tabeller!K$56*M10,0)+IF($CZ10="Gjesteforsker",Tabeller!K$57*M10,0)+IF($CZ10="Postdoktor / forsker",Tabeller!K$58*M10,0)+IF($CZ10="Stipendiat",Tabeller!K$59*M10,0)+IF($CZ10="Forsker (rundsum)",Tabeller!#REF!*M10,0)+IF($CZ10="Vit.ass",Tabeller!K$60*M10,0))/12)</f>
        <v>0</v>
      </c>
      <c r="DD10" s="6">
        <f>-((IF($CZ10="Teknisk/adm. bistand/Feltassistent",IF(Budsjett_FL!AU10*(1+Tabeller!$I$61)&gt;Tabeller!L$55,Tabeller!L$55,Budsjett_FL!AU10*(1+Tabeller!$I$61)),0))+(IF($CZ10="Forsker - professor",Tabeller!L$55*N10,0)+IF($CZ10="Prosjektleder/adm.leder",Tabeller!L$54*N10,0)+IF($CZ10="Forsker - 1.aman.",Tabeller!L$56*N10,0)+IF($CZ10="Gjesteforsker",Tabeller!L$57*N10,0)+IF($CZ10="Postdoktor / forsker",Tabeller!L$58*N10,0)+IF($CZ10="Stipendiat",Tabeller!L$59*N10,0)+IF($CZ10="Forsker (rundsum)",Tabeller!#REF!*N10,0)+IF($CZ10="Vit.ass",Tabeller!L$60*N10,0))/12)</f>
        <v>0</v>
      </c>
      <c r="DE10" s="6">
        <f>-((IF($CZ10="Teknisk/adm. bistand/Feltassistent",IF(Budsjett_FL!AV10*(1+Tabeller!$I$61)&gt;Tabeller!M$55,Tabeller!M$55,Budsjett_FL!AV10*(1+Tabeller!$I$61)),0))+(IF($CZ10="Forsker - professor",Tabeller!M$55*O10,0)+IF($CZ10="Prosjektleder/adm.leder",Tabeller!M$54*O10,0)+IF($CZ10="Forsker - 1.aman.",Tabeller!M$56*O10,0)+IF($CZ10="Gjesteforsker",Tabeller!M$57*O10,0)+IF($CZ10="Postdoktor / forsker",Tabeller!M$58*O10,0)+IF($CZ10="Stipendiat",Tabeller!M$59*O10,0)+IF($CZ10="Forsker (rundsum)",Tabeller!#REF!*O10,0)+IF($CZ10="Vit.ass",Tabeller!M$60*O10,0))/12)</f>
        <v>0</v>
      </c>
      <c r="DF10" s="6">
        <f>-((IF($CZ10="Teknisk/adm. bistand/Feltassistent",IF(Budsjett_FL!AW10*(1+Tabeller!$I$61)&gt;Tabeller!N$55,Tabeller!N$55,Budsjett_FL!AW10*(1+Tabeller!$I$61)),0))+(IF($CZ10="Forsker - professor",Tabeller!N$55*P10,0)+IF($CZ10="Prosjektleder/adm.leder",Tabeller!N$54*P10,0)+IF($CZ10="Forsker - 1.aman.",Tabeller!N$56*P10,0)+IF($CZ10="Gjesteforsker",Tabeller!N$57*P10,0)+IF($CZ10="Postdoktor / forsker",Tabeller!N$58*P10,0)+IF($CZ10="Stipendiat",Tabeller!N$59*P10,0)+IF($CZ10="Forsker (rundsum)",Tabeller!#REF!*P10,0)+IF($CZ10="Vit.ass",Tabeller!N$60*P10,0))/12)</f>
        <v>0</v>
      </c>
      <c r="DG10" s="6">
        <f>-((IF($CZ10="Teknisk/adm. bistand/Feltassistent",IF(Budsjett_FL!AX10*(1+Tabeller!$I$61)&gt;Tabeller!O$55,Tabeller!O$55,Budsjett_FL!AX10*(1+Tabeller!$I$61)),0))+(IF($CZ10="Forsker - professor",Tabeller!O$55*Q10,0)+IF($CZ10="Prosjektleder/adm.leder",Tabeller!O$54*Q10,0)+IF($CZ10="Forsker - 1.aman.",Tabeller!O$56*Q10,0)+IF($CZ10="Gjesteforsker",Tabeller!O$57*Q10,0)+IF($CZ10="Postdoktor / forsker",Tabeller!O$58*Q10,0)+IF($CZ10="Stipendiat",Tabeller!O$59*Q10,0)+IF($CZ10="Forsker (rundsum)",Tabeller!#REF!*Q10,0)+IF($CZ10="Vit.ass",Tabeller!O$60*Q10,0))/12)</f>
        <v>0</v>
      </c>
      <c r="DH10" s="6">
        <f>-((IF($CZ10="Teknisk/adm. bistand/Feltassistent",IF(Budsjett_FL!AY10*(1+Tabeller!$I$61)&gt;Tabeller!P$55,Tabeller!P$55,Budsjett_FL!AY10*(1+Tabeller!$I$61)),0))+(IF($CZ10="Forsker - professor",Tabeller!P$55*R10,0)+IF($CZ10="Prosjektleder/adm.leder",Tabeller!P$54*R10,0)+IF($CZ10="Forsker - 1.aman.",Tabeller!P$56*R10,0)+IF($CZ10="Gjesteforsker",Tabeller!P$57*R10,0)+IF($CZ10="Postdoktor / forsker",Tabeller!P$58*R10,0)+IF($CZ10="Stipendiat",Tabeller!P$59*R10,0)+IF($CZ10="Forsker (rundsum)",Tabeller!#REF!*R10,0)+IF($CZ10="Vit.ass",Tabeller!P$60*R10,0))/12)</f>
        <v>0</v>
      </c>
      <c r="DI10" s="6">
        <f>-((IF($CZ10="Teknisk/adm. bistand/Feltassistent",IF(Budsjett_FL!AZ10*(1+Tabeller!$I$61)&gt;Tabeller!Q$55,Tabeller!Q$55,Budsjett_FL!AZ10*(1+Tabeller!$I$61)),0))+(IF($CZ10="Forsker - professor",Tabeller!Q$55*S10,0)+IF($CZ10="Prosjektleder/adm.leder",Tabeller!Q$54*S10,0)+IF($CZ10="Forsker - 1.aman.",Tabeller!Q$56*S10,0)+IF($CZ10="Gjesteforsker",Tabeller!Q$57*S10,0)+IF($CZ10="Postdoktor / forsker",Tabeller!Q$58*S10,0)+IF($CZ10="Stipendiat",Tabeller!Q$59*S10,0)+IF($CZ10="Forsker (rundsum)",Tabeller!#REF!*S10,0)+IF($CZ10="Vit.ass",Tabeller!Q$60*S10,0))/12)</f>
        <v>0</v>
      </c>
      <c r="DJ10" s="6">
        <f>-((IF($CZ10="Teknisk/adm. bistand/Feltassistent",IF(Budsjett_FL!BA10*(1+Tabeller!$I$61)&gt;Tabeller!R$55,Tabeller!R$55,Budsjett_FL!BA10*(1+Tabeller!$I$61)),0))+(IF($CZ10="Forsker - professor",Tabeller!R$55*T10,0)+IF($CZ10="Prosjektleder/adm.leder",Tabeller!R$54*T10,0)+IF($CZ10="Forsker - 1.aman.",Tabeller!R$56*T10,0)+IF($CZ10="Gjesteforsker",Tabeller!R$57*T10,0)+IF($CZ10="Postdoktor / forsker",Tabeller!R$58*T10,0)+IF($CZ10="Stipendiat",Tabeller!R$59*T10,0)+IF($CZ10="Forsker (rundsum)",Tabeller!#REF!*T10,0)+IF($CZ10="Vit.ass",Tabeller!R$60*T10,0))/12)</f>
        <v>0</v>
      </c>
      <c r="DK10" s="8">
        <f t="shared" si="64"/>
        <v>0</v>
      </c>
      <c r="DM10" s="47">
        <f t="shared" si="65"/>
        <v>0</v>
      </c>
      <c r="DN10" s="6">
        <f t="shared" si="25"/>
        <v>0</v>
      </c>
      <c r="DO10" s="6">
        <f t="shared" si="26"/>
        <v>0</v>
      </c>
      <c r="DP10" s="6">
        <f t="shared" si="27"/>
        <v>0</v>
      </c>
      <c r="DQ10" s="6">
        <f t="shared" si="28"/>
        <v>0</v>
      </c>
      <c r="DR10" s="6">
        <f t="shared" si="29"/>
        <v>0</v>
      </c>
      <c r="DS10" s="6">
        <f t="shared" si="30"/>
        <v>0</v>
      </c>
      <c r="DT10" s="6">
        <f t="shared" si="31"/>
        <v>0</v>
      </c>
      <c r="DU10" s="6">
        <f t="shared" si="32"/>
        <v>0</v>
      </c>
      <c r="DV10" s="6">
        <f t="shared" si="33"/>
        <v>0</v>
      </c>
      <c r="DW10" s="6">
        <f t="shared" si="34"/>
        <v>0</v>
      </c>
      <c r="DX10" s="8">
        <f t="shared" si="78"/>
        <v>0</v>
      </c>
      <c r="DZ10" s="47">
        <f t="shared" si="67"/>
        <v>0</v>
      </c>
      <c r="EA10" s="6">
        <f t="shared" si="35"/>
        <v>0</v>
      </c>
      <c r="EB10" s="6">
        <f t="shared" si="36"/>
        <v>0</v>
      </c>
      <c r="EC10" s="6">
        <f t="shared" si="37"/>
        <v>0</v>
      </c>
      <c r="ED10" s="6">
        <f t="shared" si="38"/>
        <v>0</v>
      </c>
      <c r="EE10" s="6">
        <f t="shared" si="39"/>
        <v>0</v>
      </c>
      <c r="EF10" s="6">
        <f t="shared" si="40"/>
        <v>0</v>
      </c>
      <c r="EG10" s="6">
        <f t="shared" si="41"/>
        <v>0</v>
      </c>
      <c r="EH10" s="6">
        <f t="shared" si="42"/>
        <v>0</v>
      </c>
      <c r="EI10" s="6">
        <f t="shared" si="43"/>
        <v>0</v>
      </c>
      <c r="EJ10" s="6">
        <f t="shared" si="44"/>
        <v>0</v>
      </c>
      <c r="EK10" s="8">
        <f t="shared" si="79"/>
        <v>0</v>
      </c>
      <c r="EM10" s="47">
        <f t="shared" si="69"/>
        <v>0</v>
      </c>
      <c r="EN10" s="6">
        <f t="shared" si="45"/>
        <v>0</v>
      </c>
      <c r="EO10" s="6">
        <f t="shared" si="46"/>
        <v>0</v>
      </c>
      <c r="EP10" s="6">
        <f t="shared" si="47"/>
        <v>0</v>
      </c>
      <c r="EQ10" s="6">
        <f t="shared" si="48"/>
        <v>0</v>
      </c>
      <c r="ER10" s="6">
        <f t="shared" si="49"/>
        <v>0</v>
      </c>
      <c r="ES10" s="6">
        <f t="shared" si="50"/>
        <v>0</v>
      </c>
      <c r="ET10" s="6">
        <f t="shared" si="51"/>
        <v>0</v>
      </c>
      <c r="EU10" s="6">
        <f t="shared" si="52"/>
        <v>0</v>
      </c>
      <c r="EV10" s="6">
        <f t="shared" si="53"/>
        <v>0</v>
      </c>
      <c r="EW10" s="6">
        <f t="shared" si="54"/>
        <v>0</v>
      </c>
      <c r="EX10" s="8">
        <f t="shared" si="80"/>
        <v>0</v>
      </c>
      <c r="FA10" s="47">
        <f t="shared" si="55"/>
        <v>0</v>
      </c>
      <c r="FB10" s="6"/>
      <c r="FC10" s="6"/>
      <c r="FD10" s="6"/>
      <c r="FE10" s="6"/>
      <c r="FF10" s="6"/>
      <c r="FG10" s="6"/>
      <c r="FH10" s="6"/>
      <c r="FI10" s="6"/>
      <c r="FJ10" s="6"/>
      <c r="FK10" s="6"/>
      <c r="FL10" s="8">
        <f t="shared" si="81"/>
        <v>0</v>
      </c>
      <c r="FO10" s="6">
        <f>IFERROR(IF($B10="Teknisk/adm. Bistand",(K10/12)*Tabeller!J$11,(K10/12)*Tabeller!J$10),0)</f>
        <v>0</v>
      </c>
      <c r="FP10" s="6">
        <f>IFERROR(IF($B10="Teknisk/adm. Bistand",(L10/12)*Tabeller!K$11,(L10/12)*Tabeller!K$10),0)</f>
        <v>0</v>
      </c>
      <c r="FQ10" s="6">
        <f>IFERROR(IF($B10="Teknisk/adm. Bistand",(M10/12)*Tabeller!L$11,(M10/12)*Tabeller!L$10),0)</f>
        <v>0</v>
      </c>
      <c r="FR10" s="6">
        <f>IFERROR(IF($B10="Teknisk/adm. Bistand",(N10/12)*Tabeller!M$11,(N10/12)*Tabeller!M$10),0)</f>
        <v>0</v>
      </c>
      <c r="FS10" s="6">
        <f>IFERROR(IF($B10="Teknisk/adm. Bistand",(O10/12)*Tabeller!N$11,(O10/12)*Tabeller!N$10),0)</f>
        <v>0</v>
      </c>
      <c r="FT10" s="6">
        <f>IFERROR(IF($B10="Teknisk/adm. Bistand",(P10/12)*Tabeller!O$11,(P10/12)*Tabeller!O$10),0)</f>
        <v>0</v>
      </c>
      <c r="FU10" s="6">
        <f>IFERROR(IF($B10="Teknisk/adm. Bistand",(Q10/12)*Tabeller!P$11,(Q10/12)*Tabeller!P$10),0)</f>
        <v>0</v>
      </c>
      <c r="FV10" s="6">
        <f>IFERROR(IF($B10="Teknisk/adm. Bistand",(R10/12)*Tabeller!Q$11,(R10/12)*Tabeller!Q$10),0)</f>
        <v>0</v>
      </c>
      <c r="FW10" s="6">
        <f>IFERROR(IF($B10="Teknisk/adm. Bistand",(S10/12)*Tabeller!R$11,(S10/12)*Tabeller!R$10),0)</f>
        <v>0</v>
      </c>
      <c r="FX10" s="6">
        <f>IFERROR(IF($B10="Teknisk/adm. Bistand",(T10/12)*Tabeller!S$11,(T10/12)*Tabeller!S$10),0)</f>
        <v>0</v>
      </c>
    </row>
    <row r="11" spans="1:180" ht="15" x14ac:dyDescent="0.25">
      <c r="B11" s="511"/>
      <c r="C11" s="420" t="e">
        <f>IF(Registrering!#REF!="Fast beløp",0,IF(Registrering!#REF!="Sats for ekst. fin. overhead",0,DK11))</f>
        <v>#REF!</v>
      </c>
      <c r="D11" s="420">
        <f t="shared" si="56"/>
        <v>0</v>
      </c>
      <c r="E11" s="420">
        <f t="shared" si="57"/>
        <v>0</v>
      </c>
      <c r="F11" s="420">
        <f t="shared" si="58"/>
        <v>0</v>
      </c>
      <c r="G11" s="58">
        <f t="shared" si="77"/>
        <v>0</v>
      </c>
      <c r="H11" s="562"/>
      <c r="I11" s="565"/>
      <c r="J11" s="576"/>
      <c r="K11" s="577"/>
      <c r="L11" s="577"/>
      <c r="M11" s="577"/>
      <c r="N11" s="577"/>
      <c r="O11" s="577"/>
      <c r="P11" s="577"/>
      <c r="Q11" s="577"/>
      <c r="R11" s="577"/>
      <c r="S11" s="564"/>
      <c r="T11" s="564"/>
      <c r="AG11" s="6">
        <f t="shared" si="59"/>
        <v>0</v>
      </c>
      <c r="AH11" s="6">
        <f>AG11*Tabeller!$I$35</f>
        <v>0</v>
      </c>
      <c r="AI11" s="6">
        <f t="shared" si="60"/>
        <v>0</v>
      </c>
      <c r="AJ11" s="87">
        <f>AI11*Tabeller!$H$26</f>
        <v>0</v>
      </c>
      <c r="AK11" s="6">
        <f>SUM(AI11:AJ11,AL11)*Tabeller!$H$28</f>
        <v>0</v>
      </c>
      <c r="AL11" s="6">
        <f>AH11*Tabeller!$H$27</f>
        <v>0</v>
      </c>
      <c r="AM11" s="6">
        <f t="shared" si="61"/>
        <v>0</v>
      </c>
      <c r="AN11" s="6">
        <f>AM11+(IF(B11="Teknisk adm bistand",Registrering!$E$43,Registrering!$B$43))</f>
        <v>501000</v>
      </c>
      <c r="AO11" s="6">
        <f>AN11/Tabeller!$H$5</f>
        <v>307.73955773955777</v>
      </c>
      <c r="AP11" s="30"/>
      <c r="AR11" s="6">
        <f>((K11*Budsjett_FL!$AM11))/12</f>
        <v>0</v>
      </c>
      <c r="AS11" s="6">
        <f>((L11*Budsjett_FL!$AM11)*(Tabeller!J$35))/12</f>
        <v>0</v>
      </c>
      <c r="AT11" s="6">
        <f>((M11*Budsjett_FL!$AM11)*(Tabeller!K$35))/12</f>
        <v>0</v>
      </c>
      <c r="AU11" s="6">
        <f>((N11*Budsjett_FL!$AM11)*(Tabeller!L$35))/12</f>
        <v>0</v>
      </c>
      <c r="AV11" s="6">
        <f>((O11*Budsjett_FL!$AM11)*(Tabeller!M$35))/12</f>
        <v>0</v>
      </c>
      <c r="AW11" s="6">
        <f>((P11*Budsjett_FL!$AM11)*(Tabeller!N$35))/12</f>
        <v>0</v>
      </c>
      <c r="AX11" s="6">
        <f>((Q11*Budsjett_FL!$AM11)*(Tabeller!O$35))/12</f>
        <v>0</v>
      </c>
      <c r="AY11" s="6">
        <f>((R11*Budsjett_FL!$AM11)*(Tabeller!P$35))/12</f>
        <v>0</v>
      </c>
      <c r="AZ11" s="6">
        <f>((S11*Budsjett_FL!$AM11)*(Tabeller!Q$35))/12</f>
        <v>0</v>
      </c>
      <c r="BA11" s="6">
        <f>((T11*Budsjett_FL!$AM11)*(Tabeller!R$35))/12</f>
        <v>0</v>
      </c>
      <c r="BC11" s="6">
        <f t="shared" si="13"/>
        <v>0</v>
      </c>
      <c r="BD11" s="6">
        <f t="shared" si="14"/>
        <v>0</v>
      </c>
      <c r="BE11" s="6">
        <f t="shared" si="15"/>
        <v>0</v>
      </c>
      <c r="BF11" s="6">
        <f t="shared" si="16"/>
        <v>0</v>
      </c>
      <c r="BG11" s="6">
        <f t="shared" si="17"/>
        <v>0</v>
      </c>
      <c r="BH11" s="6">
        <f t="shared" si="18"/>
        <v>0</v>
      </c>
      <c r="BI11" s="6">
        <f t="shared" si="19"/>
        <v>0</v>
      </c>
      <c r="BJ11" s="6">
        <f t="shared" si="20"/>
        <v>0</v>
      </c>
      <c r="BK11" s="6">
        <f t="shared" si="21"/>
        <v>0</v>
      </c>
      <c r="BL11" s="6">
        <f t="shared" si="22"/>
        <v>0</v>
      </c>
      <c r="BO11" s="6">
        <f>IFERROR(IF($E$83=$E$82,AR11*$E$83,AR11*Budsjett_FL!$E$82),0)</f>
        <v>0</v>
      </c>
      <c r="BP11" s="6">
        <f>IFERROR(IF($E$83=$E$82,AS11*$E$83,AS11*Budsjett_FL!$E$82),0)</f>
        <v>0</v>
      </c>
      <c r="BQ11" s="6">
        <f>IFERROR(IF($E$83=$E$82,AT11*$E$83,AT11*Budsjett_FL!$E$82),0)</f>
        <v>0</v>
      </c>
      <c r="BR11" s="6">
        <f>IFERROR(IF($E$83=$E$82,AU11*$E$83,AU11*Budsjett_FL!$E$82),0)</f>
        <v>0</v>
      </c>
      <c r="BS11" s="6">
        <f>IFERROR(IF($E$83=$E$82,AV11*$E$83,AV11*Budsjett_FL!$E$82),0)</f>
        <v>0</v>
      </c>
      <c r="BT11" s="6">
        <f>IFERROR(IF($E$83=$E$82,AW11*$E$83,AW11*Budsjett_FL!$E$82),0)</f>
        <v>0</v>
      </c>
      <c r="BU11" s="6">
        <f>IFERROR(IF($E$83=$E$82,AX11*$E$83,AX11*Budsjett_FL!$E$82),0)</f>
        <v>0</v>
      </c>
      <c r="BV11" s="6">
        <f>IFERROR(IF($E$83=$E$82,AY11*$E$83,AY11*Budsjett_FL!$E$82),0)</f>
        <v>0</v>
      </c>
      <c r="BW11" s="6">
        <f>IFERROR(IF($E$83=$E$82,AZ11*$E$83,AZ11*Budsjett_FL!$E$82),0)</f>
        <v>0</v>
      </c>
      <c r="BX11" s="6">
        <f>IFERROR(IF($E$83=$E$82,BA11*$E$83,BA11*Budsjett_FL!$E$82),0)</f>
        <v>0</v>
      </c>
      <c r="CA11" s="6">
        <f t="shared" si="23"/>
        <v>0</v>
      </c>
      <c r="CB11" s="6">
        <f t="shared" si="23"/>
        <v>0</v>
      </c>
      <c r="CC11" s="6">
        <f t="shared" si="23"/>
        <v>0</v>
      </c>
      <c r="CD11" s="6">
        <f t="shared" si="23"/>
        <v>0</v>
      </c>
      <c r="CE11" s="6">
        <f t="shared" si="23"/>
        <v>0</v>
      </c>
      <c r="CF11" s="6">
        <f t="shared" si="23"/>
        <v>0</v>
      </c>
      <c r="CG11" s="6">
        <f t="shared" si="23"/>
        <v>0</v>
      </c>
      <c r="CH11" s="6">
        <f t="shared" si="23"/>
        <v>0</v>
      </c>
      <c r="CI11" s="6">
        <f t="shared" si="23"/>
        <v>0</v>
      </c>
      <c r="CJ11" s="6">
        <f t="shared" si="23"/>
        <v>0</v>
      </c>
      <c r="CL11" s="47">
        <f t="shared" si="24"/>
        <v>0</v>
      </c>
      <c r="CM11" s="6">
        <f>-((IF($CL11="Teknisk/adm. bistand/Feltassistent",Budsjett_FL!AR11*(1+Tabeller!$I$61),0))+(IF($CL11="Forsker - professor",Tabeller!I$55*K11,0)+IF($CL11="Prosjektleder/adm.leder",Tabeller!I$54*K11,0)+IF($CL11="Forsker - 1.aman.",Tabeller!I$56*K11,0)+IF($CL11="Gjesteforsker",Tabeller!I$57*K11,0)+IF($CL11="Postdoktor / forsker",Tabeller!I$58*K11,0)+IF($CL11="Stipendiat",Tabeller!I$59*K11,0)+IF($CL11="Forsker (rundsum)",Tabeller!#REF!*K11,0)+IF($CL11="Vit.ass",Tabeller!I$60*K11,0))/12)</f>
        <v>0</v>
      </c>
      <c r="CN11" s="6">
        <f>-((IF($CL11="Teknisk/adm. bistand/Feltassistent",Budsjett_FL!AS11*(1+Tabeller!$I$61),0))+(IF($CL11="Forsker - professor",Tabeller!J$55*L11,0)+IF($CL11="Prosjektleder/adm.leder",Tabeller!J$54*L11,0)+IF($CL11="Forsker - 1.aman.",Tabeller!J$56*L11,0)+IF($CL11="Gjesteforsker",Tabeller!J$57*L11,0)+IF($CL11="Postdoktor / forsker",Tabeller!J$58*L11,0)+IF($CL11="Stipendiat",Tabeller!J$59*L11,0)+IF($CL11="Forsker (rundsum)",Tabeller!#REF!*L11,0)+IF($CL11="Vit.ass",Tabeller!J$60*L11,0))/12)</f>
        <v>0</v>
      </c>
      <c r="CO11" s="6">
        <f>-((IF($CL11="Teknisk/adm. bistand/Feltassistent",Budsjett_FL!AT11*(1+Tabeller!$I$61),0))+(IF($CL11="Forsker - professor",Tabeller!K$55*M11,0)+IF($CL11="Prosjektleder/adm.leder",Tabeller!K$54*M11,0)+IF($CL11="Forsker - 1.aman.",Tabeller!K$56*M11,0)+IF($CL11="Gjesteforsker",Tabeller!K$57*M11,0)+IF($CL11="Postdoktor / forsker",Tabeller!K$58*M11,0)+IF($CL11="Stipendiat",Tabeller!K$59*M11,0)+IF($CL11="Forsker (rundsum)",Tabeller!#REF!*M11,0)+IF($CL11="Vit.ass",Tabeller!K$60*M11,0))/12)</f>
        <v>0</v>
      </c>
      <c r="CP11" s="6">
        <f>-((IF($CL11="Teknisk/adm. bistand/Feltassistent",Budsjett_FL!AU11*(1+Tabeller!$I$61),0))+(IF($CL11="Forsker - professor",Tabeller!L$55*N11,0)+IF($CL11="Prosjektleder/adm.leder",Tabeller!L$54*N11,0)+IF($CL11="Forsker - 1.aman.",Tabeller!L$56*N11,0)+IF($CL11="Gjesteforsker",Tabeller!L$57*N11,0)+IF($CL11="Postdoktor / forsker",Tabeller!L$58*N11,0)+IF($CL11="Stipendiat",Tabeller!L$59*N11,0)+IF($CL11="Forsker (rundsum)",Tabeller!#REF!*N11,0)+IF($CL11="Vit.ass",Tabeller!L$60*N11,0))/12)</f>
        <v>0</v>
      </c>
      <c r="CQ11" s="6">
        <f>-((IF($CL11="Teknisk/adm. bistand/Feltassistent",Budsjett_FL!AV11*(1+Tabeller!$I$61),0))+(IF($CL11="Forsker - professor",Tabeller!M$55*O11,0)+IF($CL11="Prosjektleder/adm.leder",Tabeller!M$54*O11,0)+IF($CL11="Forsker - 1.aman.",Tabeller!M$56*O11,0)+IF($CL11="Gjesteforsker",Tabeller!M$57*O11,0)+IF($CL11="Postdoktor / forsker",Tabeller!M$58*O11,0)+IF($CL11="Stipendiat",Tabeller!M$59*O11,0)+IF($CL11="Forsker (rundsum)",Tabeller!#REF!*O11,0)+IF($CL11="Vit.ass",Tabeller!M$60*O11,0))/12)</f>
        <v>0</v>
      </c>
      <c r="CR11" s="6">
        <f>-((IF($CL11="Teknisk/adm. bistand/Feltassistent",Budsjett_FL!AW11*(1+Tabeller!$I$61),0))+(IF($CL11="Forsker - professor",Tabeller!N$55*P11,0)+IF($CL11="Prosjektleder/adm.leder",Tabeller!N$54*P11,0)+IF($CL11="Forsker - 1.aman.",Tabeller!N$56*P11,0)+IF($CL11="Gjesteforsker",Tabeller!N$57*P11,0)+IF($CL11="Postdoktor / forsker",Tabeller!N$58*P11,0)+IF($CL11="Stipendiat",Tabeller!N$59*P11,0)+IF($CL11="Forsker (rundsum)",Tabeller!#REF!*P11,0)+IF($CL11="Vit.ass",Tabeller!N$60*P11,0))/12)</f>
        <v>0</v>
      </c>
      <c r="CS11" s="6">
        <f>-((IF($CL11="Teknisk/adm. bistand/Feltassistent",Budsjett_FL!AX11*(1+Tabeller!$I$61),0))+(IF($CL11="Forsker - professor",Tabeller!O$55*Q11,0)+IF($CL11="Prosjektleder/adm.leder",Tabeller!O$54*Q11,0)+IF($CL11="Forsker - 1.aman.",Tabeller!O$56*Q11,0)+IF($CL11="Gjesteforsker",Tabeller!O$57*Q11,0)+IF($CL11="Postdoktor / forsker",Tabeller!O$58*Q11,0)+IF($CL11="Stipendiat",Tabeller!O$59*Q11,0)+IF($CL11="Forsker (rundsum)",Tabeller!#REF!*Q11,0)+IF($CL11="Vit.ass",Tabeller!O$60*Q11,0))/12)</f>
        <v>0</v>
      </c>
      <c r="CT11" s="6">
        <f>-((IF($CL11="Teknisk/adm. bistand/Feltassistent",Budsjett_FL!AY11*(1+Tabeller!$I$61),0))+(IF($CL11="Forsker - professor",Tabeller!P$55*R11,0)+IF($CL11="Prosjektleder/adm.leder",Tabeller!P$54*R11,0)+IF($CL11="Forsker - 1.aman.",Tabeller!P$56*R11,0)+IF($CL11="Gjesteforsker",Tabeller!P$57*R11,0)+IF($CL11="Postdoktor / forsker",Tabeller!P$58*R11,0)+IF($CL11="Stipendiat",Tabeller!P$59*R11,0)+IF($CL11="Forsker (rundsum)",Tabeller!#REF!*R11,0)+IF($CL11="Vit.ass",Tabeller!P$60*R11,0))/12)</f>
        <v>0</v>
      </c>
      <c r="CU11" s="6">
        <f>-((IF($CL11="Teknisk/adm. bistand/Feltassistent",Budsjett_FL!AZ11*(1+Tabeller!$I$61),0))+(IF($CL11="Forsker - professor",Tabeller!Q$55*S11,0)+IF($CL11="Prosjektleder/adm.leder",Tabeller!Q$54*S11,0)+IF($CL11="Forsker - 1.aman.",Tabeller!Q$56*S11,0)+IF($CL11="Gjesteforsker",Tabeller!Q$57*S11,0)+IF($CL11="Postdoktor / forsker",Tabeller!Q$58*S11,0)+IF($CL11="Stipendiat",Tabeller!Q$59*S11,0)+IF($CL11="Forsker (rundsum)",Tabeller!#REF!*S11,0)+IF($CL11="Vit.ass",Tabeller!Q$60*S11,0))/12)</f>
        <v>0</v>
      </c>
      <c r="CV11" s="6">
        <f>-((IF($CL11="Teknisk/adm. bistand/Feltassistent",Budsjett_FL!BA11*(1+Tabeller!$I$61),0))+(IF($CL11="Forsker - professor",Tabeller!R$55*T11,0)+IF($CL11="Prosjektleder/adm.leder",Tabeller!R$54*T11,0)+IF($CL11="Forsker - 1.aman.",Tabeller!R$56*T11,0)+IF($CL11="Gjesteforsker",Tabeller!R$57*T11,0)+IF($CL11="Postdoktor / forsker",Tabeller!R$58*T11,0)+IF($CL11="Stipendiat",Tabeller!R$59*T11,0)+IF($CL11="Forsker (rundsum)",Tabeller!#REF!*T11,0)+IF($CL11="Vit.ass",Tabeller!R$60*T11,0))/12)</f>
        <v>0</v>
      </c>
      <c r="CW11" s="8">
        <f t="shared" si="62"/>
        <v>0</v>
      </c>
      <c r="CZ11" s="47">
        <f t="shared" si="63"/>
        <v>0</v>
      </c>
      <c r="DA11" s="6">
        <f>-((IF($CZ11="Teknisk/adm. bistand/Feltassistent",IF(Budsjett_FL!AR11*(1+Tabeller!$I$61)&gt;Tabeller!I$55,Tabeller!I$55,Budsjett_FL!AR11*(1+Tabeller!$I$61)),0))+(IF($CZ11="Forsker - professor",Tabeller!I$55*K11,0)+IF($CZ11="Prosjektleder/adm.leder",Tabeller!I$54*K11,0)+IF($CZ11="Forsker - 1.aman.",Tabeller!I$56*K11,0)+IF($CZ11="Gjesteforsker",Tabeller!I$57*K11,0)+IF($CZ11="Postdoktor / forsker",Tabeller!I$58*K11,0)+IF($CZ11="Stipendiat",Tabeller!I$59*K11,0)+IF($CZ11="Forsker (rundsum)",Tabeller!#REF!*K11,0)+IF($CZ11="Vit.ass",Tabeller!I$60*K11,0))/12)</f>
        <v>0</v>
      </c>
      <c r="DB11" s="6">
        <f>-((IF($CZ11="Teknisk/adm. bistand/Feltassistent",IF(Budsjett_FL!AS11*(1+Tabeller!$I$61)&gt;Tabeller!J$55,Tabeller!J$55,Budsjett_FL!AS11*(1+Tabeller!$I$61)),0))+(IF($CZ11="Forsker - professor",Tabeller!J$55*L11,0)+IF($CZ11="Prosjektleder/adm.leder",Tabeller!J$54*L11,0)+IF($CZ11="Forsker - 1.aman.",Tabeller!J$56*L11,0)+IF($CZ11="Gjesteforsker",Tabeller!J$57*L11,0)+IF($CZ11="Postdoktor / forsker",Tabeller!J$58*L11,0)+IF($CZ11="Stipendiat",Tabeller!J$59*L11,0)+IF($CZ11="Forsker (rundsum)",Tabeller!#REF!*L11,0)+IF($CZ11="Vit.ass",Tabeller!J$60*L11,0))/12)</f>
        <v>0</v>
      </c>
      <c r="DC11" s="6">
        <f>-((IF($CZ11="Teknisk/adm. bistand/Feltassistent",IF(Budsjett_FL!AT11*(1+Tabeller!$I$61)&gt;Tabeller!K$55,Tabeller!K$55,Budsjett_FL!AT11*(1+Tabeller!$I$61)),0))+(IF($CZ11="Forsker - professor",Tabeller!K$55*M11,0)+IF($CZ11="Prosjektleder/adm.leder",Tabeller!K$54*M11,0)+IF($CZ11="Forsker - 1.aman.",Tabeller!K$56*M11,0)+IF($CZ11="Gjesteforsker",Tabeller!K$57*M11,0)+IF($CZ11="Postdoktor / forsker",Tabeller!K$58*M11,0)+IF($CZ11="Stipendiat",Tabeller!K$59*M11,0)+IF($CZ11="Forsker (rundsum)",Tabeller!#REF!*M11,0)+IF($CZ11="Vit.ass",Tabeller!K$60*M11,0))/12)</f>
        <v>0</v>
      </c>
      <c r="DD11" s="6">
        <f>-((IF($CZ11="Teknisk/adm. bistand/Feltassistent",IF(Budsjett_FL!AU11*(1+Tabeller!$I$61)&gt;Tabeller!L$55,Tabeller!L$55,Budsjett_FL!AU11*(1+Tabeller!$I$61)),0))+(IF($CZ11="Forsker - professor",Tabeller!L$55*N11,0)+IF($CZ11="Prosjektleder/adm.leder",Tabeller!L$54*N11,0)+IF($CZ11="Forsker - 1.aman.",Tabeller!L$56*N11,0)+IF($CZ11="Gjesteforsker",Tabeller!L$57*N11,0)+IF($CZ11="Postdoktor / forsker",Tabeller!L$58*N11,0)+IF($CZ11="Stipendiat",Tabeller!L$59*N11,0)+IF($CZ11="Forsker (rundsum)",Tabeller!#REF!*N11,0)+IF($CZ11="Vit.ass",Tabeller!L$60*N11,0))/12)</f>
        <v>0</v>
      </c>
      <c r="DE11" s="6">
        <f>-((IF($CZ11="Teknisk/adm. bistand/Feltassistent",IF(Budsjett_FL!AV11*(1+Tabeller!$I$61)&gt;Tabeller!M$55,Tabeller!M$55,Budsjett_FL!AV11*(1+Tabeller!$I$61)),0))+(IF($CZ11="Forsker - professor",Tabeller!M$55*O11,0)+IF($CZ11="Prosjektleder/adm.leder",Tabeller!M$54*O11,0)+IF($CZ11="Forsker - 1.aman.",Tabeller!M$56*O11,0)+IF($CZ11="Gjesteforsker",Tabeller!M$57*O11,0)+IF($CZ11="Postdoktor / forsker",Tabeller!M$58*O11,0)+IF($CZ11="Stipendiat",Tabeller!M$59*O11,0)+IF($CZ11="Forsker (rundsum)",Tabeller!#REF!*O11,0)+IF($CZ11="Vit.ass",Tabeller!M$60*O11,0))/12)</f>
        <v>0</v>
      </c>
      <c r="DF11" s="6">
        <f>-((IF($CZ11="Teknisk/adm. bistand/Feltassistent",IF(Budsjett_FL!AW11*(1+Tabeller!$I$61)&gt;Tabeller!N$55,Tabeller!N$55,Budsjett_FL!AW11*(1+Tabeller!$I$61)),0))+(IF($CZ11="Forsker - professor",Tabeller!N$55*P11,0)+IF($CZ11="Prosjektleder/adm.leder",Tabeller!N$54*P11,0)+IF($CZ11="Forsker - 1.aman.",Tabeller!N$56*P11,0)+IF($CZ11="Gjesteforsker",Tabeller!N$57*P11,0)+IF($CZ11="Postdoktor / forsker",Tabeller!N$58*P11,0)+IF($CZ11="Stipendiat",Tabeller!N$59*P11,0)+IF($CZ11="Forsker (rundsum)",Tabeller!#REF!*P11,0)+IF($CZ11="Vit.ass",Tabeller!N$60*P11,0))/12)</f>
        <v>0</v>
      </c>
      <c r="DG11" s="6">
        <f>-((IF($CZ11="Teknisk/adm. bistand/Feltassistent",IF(Budsjett_FL!AX11*(1+Tabeller!$I$61)&gt;Tabeller!O$55,Tabeller!O$55,Budsjett_FL!AX11*(1+Tabeller!$I$61)),0))+(IF($CZ11="Forsker - professor",Tabeller!O$55*Q11,0)+IF($CZ11="Prosjektleder/adm.leder",Tabeller!O$54*Q11,0)+IF($CZ11="Forsker - 1.aman.",Tabeller!O$56*Q11,0)+IF($CZ11="Gjesteforsker",Tabeller!O$57*Q11,0)+IF($CZ11="Postdoktor / forsker",Tabeller!O$58*Q11,0)+IF($CZ11="Stipendiat",Tabeller!O$59*Q11,0)+IF($CZ11="Forsker (rundsum)",Tabeller!#REF!*Q11,0)+IF($CZ11="Vit.ass",Tabeller!O$60*Q11,0))/12)</f>
        <v>0</v>
      </c>
      <c r="DH11" s="6">
        <f>-((IF($CZ11="Teknisk/adm. bistand/Feltassistent",IF(Budsjett_FL!AY11*(1+Tabeller!$I$61)&gt;Tabeller!P$55,Tabeller!P$55,Budsjett_FL!AY11*(1+Tabeller!$I$61)),0))+(IF($CZ11="Forsker - professor",Tabeller!P$55*R11,0)+IF($CZ11="Prosjektleder/adm.leder",Tabeller!P$54*R11,0)+IF($CZ11="Forsker - 1.aman.",Tabeller!P$56*R11,0)+IF($CZ11="Gjesteforsker",Tabeller!P$57*R11,0)+IF($CZ11="Postdoktor / forsker",Tabeller!P$58*R11,0)+IF($CZ11="Stipendiat",Tabeller!P$59*R11,0)+IF($CZ11="Forsker (rundsum)",Tabeller!#REF!*R11,0)+IF($CZ11="Vit.ass",Tabeller!P$60*R11,0))/12)</f>
        <v>0</v>
      </c>
      <c r="DI11" s="6">
        <f>-((IF($CZ11="Teknisk/adm. bistand/Feltassistent",IF(Budsjett_FL!AZ11*(1+Tabeller!$I$61)&gt;Tabeller!Q$55,Tabeller!Q$55,Budsjett_FL!AZ11*(1+Tabeller!$I$61)),0))+(IF($CZ11="Forsker - professor",Tabeller!Q$55*S11,0)+IF($CZ11="Prosjektleder/adm.leder",Tabeller!Q$54*S11,0)+IF($CZ11="Forsker - 1.aman.",Tabeller!Q$56*S11,0)+IF($CZ11="Gjesteforsker",Tabeller!Q$57*S11,0)+IF($CZ11="Postdoktor / forsker",Tabeller!Q$58*S11,0)+IF($CZ11="Stipendiat",Tabeller!Q$59*S11,0)+IF($CZ11="Forsker (rundsum)",Tabeller!#REF!*S11,0)+IF($CZ11="Vit.ass",Tabeller!Q$60*S11,0))/12)</f>
        <v>0</v>
      </c>
      <c r="DJ11" s="6">
        <f>-((IF($CZ11="Teknisk/adm. bistand/Feltassistent",IF(Budsjett_FL!BA11*(1+Tabeller!$I$61)&gt;Tabeller!R$55,Tabeller!R$55,Budsjett_FL!BA11*(1+Tabeller!$I$61)),0))+(IF($CZ11="Forsker - professor",Tabeller!R$55*T11,0)+IF($CZ11="Prosjektleder/adm.leder",Tabeller!R$54*T11,0)+IF($CZ11="Forsker - 1.aman.",Tabeller!R$56*T11,0)+IF($CZ11="Gjesteforsker",Tabeller!R$57*T11,0)+IF($CZ11="Postdoktor / forsker",Tabeller!R$58*T11,0)+IF($CZ11="Stipendiat",Tabeller!R$59*T11,0)+IF($CZ11="Forsker (rundsum)",Tabeller!#REF!*T11,0)+IF($CZ11="Vit.ass",Tabeller!R$60*T11,0))/12)</f>
        <v>0</v>
      </c>
      <c r="DK11" s="8">
        <f t="shared" si="64"/>
        <v>0</v>
      </c>
      <c r="DM11" s="47">
        <f t="shared" si="65"/>
        <v>0</v>
      </c>
      <c r="DN11" s="6">
        <f t="shared" si="25"/>
        <v>0</v>
      </c>
      <c r="DO11" s="6">
        <f t="shared" si="26"/>
        <v>0</v>
      </c>
      <c r="DP11" s="6">
        <f t="shared" si="27"/>
        <v>0</v>
      </c>
      <c r="DQ11" s="6">
        <f t="shared" si="28"/>
        <v>0</v>
      </c>
      <c r="DR11" s="6">
        <f t="shared" si="29"/>
        <v>0</v>
      </c>
      <c r="DS11" s="6">
        <f t="shared" si="30"/>
        <v>0</v>
      </c>
      <c r="DT11" s="6">
        <f t="shared" si="31"/>
        <v>0</v>
      </c>
      <c r="DU11" s="6">
        <f t="shared" si="32"/>
        <v>0</v>
      </c>
      <c r="DV11" s="6">
        <f t="shared" si="33"/>
        <v>0</v>
      </c>
      <c r="DW11" s="6">
        <f t="shared" si="34"/>
        <v>0</v>
      </c>
      <c r="DX11" s="8">
        <f t="shared" si="78"/>
        <v>0</v>
      </c>
      <c r="DZ11" s="47">
        <f t="shared" si="67"/>
        <v>0</v>
      </c>
      <c r="EA11" s="6">
        <f t="shared" si="35"/>
        <v>0</v>
      </c>
      <c r="EB11" s="6">
        <f t="shared" si="36"/>
        <v>0</v>
      </c>
      <c r="EC11" s="6">
        <f t="shared" si="37"/>
        <v>0</v>
      </c>
      <c r="ED11" s="6">
        <f t="shared" si="38"/>
        <v>0</v>
      </c>
      <c r="EE11" s="6">
        <f t="shared" si="39"/>
        <v>0</v>
      </c>
      <c r="EF11" s="6">
        <f t="shared" si="40"/>
        <v>0</v>
      </c>
      <c r="EG11" s="6">
        <f t="shared" si="41"/>
        <v>0</v>
      </c>
      <c r="EH11" s="6">
        <f t="shared" si="42"/>
        <v>0</v>
      </c>
      <c r="EI11" s="6">
        <f t="shared" si="43"/>
        <v>0</v>
      </c>
      <c r="EJ11" s="6">
        <f t="shared" si="44"/>
        <v>0</v>
      </c>
      <c r="EK11" s="8">
        <f t="shared" si="79"/>
        <v>0</v>
      </c>
      <c r="EM11" s="47">
        <f t="shared" si="69"/>
        <v>0</v>
      </c>
      <c r="EN11" s="6">
        <f t="shared" si="45"/>
        <v>0</v>
      </c>
      <c r="EO11" s="6">
        <f t="shared" si="46"/>
        <v>0</v>
      </c>
      <c r="EP11" s="6">
        <f t="shared" si="47"/>
        <v>0</v>
      </c>
      <c r="EQ11" s="6">
        <f t="shared" si="48"/>
        <v>0</v>
      </c>
      <c r="ER11" s="6">
        <f t="shared" si="49"/>
        <v>0</v>
      </c>
      <c r="ES11" s="6">
        <f t="shared" si="50"/>
        <v>0</v>
      </c>
      <c r="ET11" s="6">
        <f t="shared" si="51"/>
        <v>0</v>
      </c>
      <c r="EU11" s="6">
        <f t="shared" si="52"/>
        <v>0</v>
      </c>
      <c r="EV11" s="6">
        <f t="shared" si="53"/>
        <v>0</v>
      </c>
      <c r="EW11" s="6">
        <f t="shared" si="54"/>
        <v>0</v>
      </c>
      <c r="EX11" s="8">
        <f t="shared" si="80"/>
        <v>0</v>
      </c>
      <c r="FA11" s="47">
        <f t="shared" si="55"/>
        <v>0</v>
      </c>
      <c r="FB11" s="6"/>
      <c r="FC11" s="6"/>
      <c r="FD11" s="6"/>
      <c r="FE11" s="6"/>
      <c r="FF11" s="6"/>
      <c r="FG11" s="6"/>
      <c r="FH11" s="6"/>
      <c r="FI11" s="6"/>
      <c r="FJ11" s="6"/>
      <c r="FK11" s="6"/>
      <c r="FL11" s="8">
        <f t="shared" si="81"/>
        <v>0</v>
      </c>
      <c r="FO11" s="6">
        <f>IFERROR(IF($B11="Teknisk/adm. Bistand",(K11/12)*Tabeller!J$11,(K11/12)*Tabeller!J$10),0)</f>
        <v>0</v>
      </c>
      <c r="FP11" s="6">
        <f>IFERROR(IF($B11="Teknisk/adm. Bistand",(L11/12)*Tabeller!K$11,(L11/12)*Tabeller!K$10),0)</f>
        <v>0</v>
      </c>
      <c r="FQ11" s="6">
        <f>IFERROR(IF($B11="Teknisk/adm. Bistand",(M11/12)*Tabeller!L$11,(M11/12)*Tabeller!L$10),0)</f>
        <v>0</v>
      </c>
      <c r="FR11" s="6">
        <f>IFERROR(IF($B11="Teknisk/adm. Bistand",(N11/12)*Tabeller!M$11,(N11/12)*Tabeller!M$10),0)</f>
        <v>0</v>
      </c>
      <c r="FS11" s="6">
        <f>IFERROR(IF($B11="Teknisk/adm. Bistand",(O11/12)*Tabeller!N$11,(O11/12)*Tabeller!N$10),0)</f>
        <v>0</v>
      </c>
      <c r="FT11" s="6">
        <f>IFERROR(IF($B11="Teknisk/adm. Bistand",(P11/12)*Tabeller!O$11,(P11/12)*Tabeller!O$10),0)</f>
        <v>0</v>
      </c>
      <c r="FU11" s="6">
        <f>IFERROR(IF($B11="Teknisk/adm. Bistand",(Q11/12)*Tabeller!P$11,(Q11/12)*Tabeller!P$10),0)</f>
        <v>0</v>
      </c>
      <c r="FV11" s="6">
        <f>IFERROR(IF($B11="Teknisk/adm. Bistand",(R11/12)*Tabeller!Q$11,(R11/12)*Tabeller!Q$10),0)</f>
        <v>0</v>
      </c>
      <c r="FW11" s="6">
        <f>IFERROR(IF($B11="Teknisk/adm. Bistand",(S11/12)*Tabeller!R$11,(S11/12)*Tabeller!R$10),0)</f>
        <v>0</v>
      </c>
      <c r="FX11" s="6">
        <f>IFERROR(IF($B11="Teknisk/adm. Bistand",(T11/12)*Tabeller!S$11,(T11/12)*Tabeller!S$10),0)</f>
        <v>0</v>
      </c>
    </row>
    <row r="12" spans="1:180" ht="15" x14ac:dyDescent="0.25">
      <c r="B12" s="511"/>
      <c r="C12" s="420" t="e">
        <f>IF(Registrering!#REF!="Fast beløp",0,IF(Registrering!#REF!="Sats for ekst. fin. overhead",0,DK12))</f>
        <v>#REF!</v>
      </c>
      <c r="D12" s="420">
        <f t="shared" ref="D12" si="82">SUM(AR12:BA12)</f>
        <v>0</v>
      </c>
      <c r="E12" s="420">
        <f t="shared" ref="E12" si="83">IFERROR(SUM(BC12:BL12),0)</f>
        <v>0</v>
      </c>
      <c r="F12" s="420">
        <f t="shared" ref="F12" si="84">SUM(D12:E12)</f>
        <v>0</v>
      </c>
      <c r="G12" s="58">
        <f t="shared" ref="G12" si="85">SUM(K12:T12)/12</f>
        <v>0</v>
      </c>
      <c r="H12" s="562"/>
      <c r="I12" s="565"/>
      <c r="J12" s="576"/>
      <c r="K12" s="577"/>
      <c r="L12" s="577"/>
      <c r="M12" s="577"/>
      <c r="N12" s="577"/>
      <c r="O12" s="577"/>
      <c r="P12" s="577"/>
      <c r="Q12" s="577"/>
      <c r="R12" s="577"/>
      <c r="S12" s="564"/>
      <c r="T12" s="564"/>
      <c r="AG12" s="6">
        <f t="shared" ref="AG12" si="86">I12</f>
        <v>0</v>
      </c>
      <c r="AH12" s="6">
        <f>AG12*Tabeller!$I$35</f>
        <v>0</v>
      </c>
      <c r="AI12" s="6">
        <f t="shared" ref="AI12" si="87">IF(AG12&gt;0,(AH12-400)/52*47,0)</f>
        <v>0</v>
      </c>
      <c r="AJ12" s="87">
        <f>AI12*Tabeller!$H$26</f>
        <v>0</v>
      </c>
      <c r="AK12" s="6">
        <f>SUM(AI12:AJ12,AL12)*Tabeller!$H$28</f>
        <v>0</v>
      </c>
      <c r="AL12" s="6">
        <f>AH12*Tabeller!$H$27</f>
        <v>0</v>
      </c>
      <c r="AM12" s="6">
        <f t="shared" ref="AM12" si="88">SUM(AI12:AL12)</f>
        <v>0</v>
      </c>
      <c r="AN12" s="6">
        <f>AM12+(IF(B12="Teknisk adm bistand",Registrering!$E$43,Registrering!$B$43))</f>
        <v>501000</v>
      </c>
      <c r="AO12" s="6">
        <f>AN12/Tabeller!$H$5</f>
        <v>307.73955773955777</v>
      </c>
      <c r="AP12" s="30"/>
      <c r="AR12" s="6">
        <f>((K12*Budsjett_FL!$AM12))/12</f>
        <v>0</v>
      </c>
      <c r="AS12" s="6">
        <f>((L12*Budsjett_FL!$AM12)*(Tabeller!J$35))/12</f>
        <v>0</v>
      </c>
      <c r="AT12" s="6">
        <f>((M12*Budsjett_FL!$AM12)*(Tabeller!K$35))/12</f>
        <v>0</v>
      </c>
      <c r="AU12" s="6">
        <f>((N12*Budsjett_FL!$AM12)*(Tabeller!L$35))/12</f>
        <v>0</v>
      </c>
      <c r="AV12" s="6">
        <f>((O12*Budsjett_FL!$AM12)*(Tabeller!M$35))/12</f>
        <v>0</v>
      </c>
      <c r="AW12" s="6">
        <f>((P12*Budsjett_FL!$AM12)*(Tabeller!N$35))/12</f>
        <v>0</v>
      </c>
      <c r="AX12" s="6">
        <f>((Q12*Budsjett_FL!$AM12)*(Tabeller!O$35))/12</f>
        <v>0</v>
      </c>
      <c r="AY12" s="6">
        <f>((R12*Budsjett_FL!$AM12)*(Tabeller!P$35))/12</f>
        <v>0</v>
      </c>
      <c r="AZ12" s="6">
        <f>((S12*Budsjett_FL!$AM12)*(Tabeller!Q$35))/12</f>
        <v>0</v>
      </c>
      <c r="BA12" s="6">
        <f>((T12*Budsjett_FL!$AM12)*(Tabeller!R$35))/12</f>
        <v>0</v>
      </c>
      <c r="BC12" s="6">
        <f t="shared" si="13"/>
        <v>0</v>
      </c>
      <c r="BD12" s="6">
        <f t="shared" si="14"/>
        <v>0</v>
      </c>
      <c r="BE12" s="6">
        <f t="shared" si="15"/>
        <v>0</v>
      </c>
      <c r="BF12" s="6">
        <f t="shared" si="16"/>
        <v>0</v>
      </c>
      <c r="BG12" s="6">
        <f t="shared" si="17"/>
        <v>0</v>
      </c>
      <c r="BH12" s="6">
        <f t="shared" si="18"/>
        <v>0</v>
      </c>
      <c r="BI12" s="6">
        <f t="shared" si="19"/>
        <v>0</v>
      </c>
      <c r="BJ12" s="6">
        <f t="shared" si="20"/>
        <v>0</v>
      </c>
      <c r="BK12" s="6">
        <f t="shared" si="21"/>
        <v>0</v>
      </c>
      <c r="BL12" s="6">
        <f t="shared" si="22"/>
        <v>0</v>
      </c>
      <c r="BO12" s="6">
        <f>IFERROR(IF($E$83=$E$82,AR12*$E$83,AR12*Budsjett_FL!$E$82),0)</f>
        <v>0</v>
      </c>
      <c r="BP12" s="6">
        <f>IFERROR(IF($E$83=$E$82,AS12*$E$83,AS12*Budsjett_FL!$E$82),0)</f>
        <v>0</v>
      </c>
      <c r="BQ12" s="6">
        <f>IFERROR(IF($E$83=$E$82,AT12*$E$83,AT12*Budsjett_FL!$E$82),0)</f>
        <v>0</v>
      </c>
      <c r="BR12" s="6">
        <f>IFERROR(IF($E$83=$E$82,AU12*$E$83,AU12*Budsjett_FL!$E$82),0)</f>
        <v>0</v>
      </c>
      <c r="BS12" s="6">
        <f>IFERROR(IF($E$83=$E$82,AV12*$E$83,AV12*Budsjett_FL!$E$82),0)</f>
        <v>0</v>
      </c>
      <c r="BT12" s="6">
        <f>IFERROR(IF($E$83=$E$82,AW12*$E$83,AW12*Budsjett_FL!$E$82),0)</f>
        <v>0</v>
      </c>
      <c r="BU12" s="6">
        <f>IFERROR(IF($E$83=$E$82,AX12*$E$83,AX12*Budsjett_FL!$E$82),0)</f>
        <v>0</v>
      </c>
      <c r="BV12" s="6">
        <f>IFERROR(IF($E$83=$E$82,AY12*$E$83,AY12*Budsjett_FL!$E$82),0)</f>
        <v>0</v>
      </c>
      <c r="BW12" s="6">
        <f>IFERROR(IF($E$83=$E$82,AZ12*$E$83,AZ12*Budsjett_FL!$E$82),0)</f>
        <v>0</v>
      </c>
      <c r="BX12" s="6">
        <f>IFERROR(IF($E$83=$E$82,BA12*$E$83,BA12*Budsjett_FL!$E$82),0)</f>
        <v>0</v>
      </c>
      <c r="CA12" s="6">
        <f t="shared" ref="CA12" si="89">BC12-BO12</f>
        <v>0</v>
      </c>
      <c r="CB12" s="6">
        <f t="shared" ref="CB12" si="90">BD12-BP12</f>
        <v>0</v>
      </c>
      <c r="CC12" s="6">
        <f t="shared" ref="CC12" si="91">BE12-BQ12</f>
        <v>0</v>
      </c>
      <c r="CD12" s="6">
        <f t="shared" ref="CD12" si="92">BF12-BR12</f>
        <v>0</v>
      </c>
      <c r="CE12" s="6">
        <f t="shared" ref="CE12" si="93">BG12-BS12</f>
        <v>0</v>
      </c>
      <c r="CF12" s="6">
        <f t="shared" ref="CF12" si="94">BH12-BT12</f>
        <v>0</v>
      </c>
      <c r="CG12" s="6">
        <f t="shared" ref="CG12" si="95">BI12-BU12</f>
        <v>0</v>
      </c>
      <c r="CH12" s="6">
        <f t="shared" ref="CH12" si="96">BJ12-BV12</f>
        <v>0</v>
      </c>
      <c r="CI12" s="6">
        <f t="shared" ref="CI12" si="97">BK12-BW12</f>
        <v>0</v>
      </c>
      <c r="CJ12" s="6">
        <f t="shared" ref="CJ12" si="98">BL12-BX12</f>
        <v>0</v>
      </c>
      <c r="CL12" s="47">
        <f t="shared" ref="CL12" si="99">B12</f>
        <v>0</v>
      </c>
      <c r="CM12" s="6">
        <f>-((IF($CL12="Teknisk/adm. bistand/Feltassistent",Budsjett_FL!AR12*(1+Tabeller!$I$61),0))+(IF($CL12="Forsker - professor",Tabeller!I$55*K12,0)+IF($CL12="Prosjektleder/adm.leder",Tabeller!I$54*K12,0)+IF($CL12="Forsker - 1.aman.",Tabeller!I$56*K12,0)+IF($CL12="Gjesteforsker",Tabeller!I$57*K12,0)+IF($CL12="Postdoktor / forsker",Tabeller!I$58*K12,0)+IF($CL12="Stipendiat",Tabeller!I$59*K12,0)+IF($CL12="Forsker (rundsum)",Tabeller!#REF!*K12,0)+IF($CL12="Vit.ass",Tabeller!I$60*K12,0))/12)</f>
        <v>0</v>
      </c>
      <c r="CN12" s="6">
        <f>-((IF($CL12="Teknisk/adm. bistand/Feltassistent",Budsjett_FL!AS12*(1+Tabeller!$I$61),0))+(IF($CL12="Forsker - professor",Tabeller!J$55*L12,0)+IF($CL12="Prosjektleder/adm.leder",Tabeller!J$54*L12,0)+IF($CL12="Forsker - 1.aman.",Tabeller!J$56*L12,0)+IF($CL12="Gjesteforsker",Tabeller!J$57*L12,0)+IF($CL12="Postdoktor / forsker",Tabeller!J$58*L12,0)+IF($CL12="Stipendiat",Tabeller!J$59*L12,0)+IF($CL12="Forsker (rundsum)",Tabeller!#REF!*L12,0)+IF($CL12="Vit.ass",Tabeller!J$60*L12,0))/12)</f>
        <v>0</v>
      </c>
      <c r="CO12" s="6">
        <f>-((IF($CL12="Teknisk/adm. bistand/Feltassistent",Budsjett_FL!AT12*(1+Tabeller!$I$61),0))+(IF($CL12="Forsker - professor",Tabeller!K$55*M12,0)+IF($CL12="Prosjektleder/adm.leder",Tabeller!K$54*M12,0)+IF($CL12="Forsker - 1.aman.",Tabeller!K$56*M12,0)+IF($CL12="Gjesteforsker",Tabeller!K$57*M12,0)+IF($CL12="Postdoktor / forsker",Tabeller!K$58*M12,0)+IF($CL12="Stipendiat",Tabeller!K$59*M12,0)+IF($CL12="Forsker (rundsum)",Tabeller!#REF!*M12,0)+IF($CL12="Vit.ass",Tabeller!K$60*M12,0))/12)</f>
        <v>0</v>
      </c>
      <c r="CP12" s="6">
        <f>-((IF($CL12="Teknisk/adm. bistand/Feltassistent",Budsjett_FL!AU12*(1+Tabeller!$I$61),0))+(IF($CL12="Forsker - professor",Tabeller!L$55*N12,0)+IF($CL12="Prosjektleder/adm.leder",Tabeller!L$54*N12,0)+IF($CL12="Forsker - 1.aman.",Tabeller!L$56*N12,0)+IF($CL12="Gjesteforsker",Tabeller!L$57*N12,0)+IF($CL12="Postdoktor / forsker",Tabeller!L$58*N12,0)+IF($CL12="Stipendiat",Tabeller!L$59*N12,0)+IF($CL12="Forsker (rundsum)",Tabeller!#REF!*N12,0)+IF($CL12="Vit.ass",Tabeller!L$60*N12,0))/12)</f>
        <v>0</v>
      </c>
      <c r="CQ12" s="6">
        <f>-((IF($CL12="Teknisk/adm. bistand/Feltassistent",Budsjett_FL!AV12*(1+Tabeller!$I$61),0))+(IF($CL12="Forsker - professor",Tabeller!M$55*O12,0)+IF($CL12="Prosjektleder/adm.leder",Tabeller!M$54*O12,0)+IF($CL12="Forsker - 1.aman.",Tabeller!M$56*O12,0)+IF($CL12="Gjesteforsker",Tabeller!M$57*O12,0)+IF($CL12="Postdoktor / forsker",Tabeller!M$58*O12,0)+IF($CL12="Stipendiat",Tabeller!M$59*O12,0)+IF($CL12="Forsker (rundsum)",Tabeller!#REF!*O12,0)+IF($CL12="Vit.ass",Tabeller!M$60*O12,0))/12)</f>
        <v>0</v>
      </c>
      <c r="CR12" s="6">
        <f>-((IF($CL12="Teknisk/adm. bistand/Feltassistent",Budsjett_FL!AW12*(1+Tabeller!$I$61),0))+(IF($CL12="Forsker - professor",Tabeller!N$55*P12,0)+IF($CL12="Prosjektleder/adm.leder",Tabeller!N$54*P12,0)+IF($CL12="Forsker - 1.aman.",Tabeller!N$56*P12,0)+IF($CL12="Gjesteforsker",Tabeller!N$57*P12,0)+IF($CL12="Postdoktor / forsker",Tabeller!N$58*P12,0)+IF($CL12="Stipendiat",Tabeller!N$59*P12,0)+IF($CL12="Forsker (rundsum)",Tabeller!#REF!*P12,0)+IF($CL12="Vit.ass",Tabeller!N$60*P12,0))/12)</f>
        <v>0</v>
      </c>
      <c r="CS12" s="6">
        <f>-((IF($CL12="Teknisk/adm. bistand/Feltassistent",Budsjett_FL!AX12*(1+Tabeller!$I$61),0))+(IF($CL12="Forsker - professor",Tabeller!O$55*Q12,0)+IF($CL12="Prosjektleder/adm.leder",Tabeller!O$54*Q12,0)+IF($CL12="Forsker - 1.aman.",Tabeller!O$56*Q12,0)+IF($CL12="Gjesteforsker",Tabeller!O$57*Q12,0)+IF($CL12="Postdoktor / forsker",Tabeller!O$58*Q12,0)+IF($CL12="Stipendiat",Tabeller!O$59*Q12,0)+IF($CL12="Forsker (rundsum)",Tabeller!#REF!*Q12,0)+IF($CL12="Vit.ass",Tabeller!O$60*Q12,0))/12)</f>
        <v>0</v>
      </c>
      <c r="CT12" s="6">
        <f>-((IF($CL12="Teknisk/adm. bistand/Feltassistent",Budsjett_FL!AY12*(1+Tabeller!$I$61),0))+(IF($CL12="Forsker - professor",Tabeller!P$55*R12,0)+IF($CL12="Prosjektleder/adm.leder",Tabeller!P$54*R12,0)+IF($CL12="Forsker - 1.aman.",Tabeller!P$56*R12,0)+IF($CL12="Gjesteforsker",Tabeller!P$57*R12,0)+IF($CL12="Postdoktor / forsker",Tabeller!P$58*R12,0)+IF($CL12="Stipendiat",Tabeller!P$59*R12,0)+IF($CL12="Forsker (rundsum)",Tabeller!#REF!*R12,0)+IF($CL12="Vit.ass",Tabeller!P$60*R12,0))/12)</f>
        <v>0</v>
      </c>
      <c r="CU12" s="6">
        <f>-((IF($CL12="Teknisk/adm. bistand/Feltassistent",Budsjett_FL!AZ12*(1+Tabeller!$I$61),0))+(IF($CL12="Forsker - professor",Tabeller!Q$55*S12,0)+IF($CL12="Prosjektleder/adm.leder",Tabeller!Q$54*S12,0)+IF($CL12="Forsker - 1.aman.",Tabeller!Q$56*S12,0)+IF($CL12="Gjesteforsker",Tabeller!Q$57*S12,0)+IF($CL12="Postdoktor / forsker",Tabeller!Q$58*S12,0)+IF($CL12="Stipendiat",Tabeller!Q$59*S12,0)+IF($CL12="Forsker (rundsum)",Tabeller!#REF!*S12,0)+IF($CL12="Vit.ass",Tabeller!Q$60*S12,0))/12)</f>
        <v>0</v>
      </c>
      <c r="CV12" s="6">
        <f>-((IF($CL12="Teknisk/adm. bistand/Feltassistent",Budsjett_FL!BA12*(1+Tabeller!$I$61),0))+(IF($CL12="Forsker - professor",Tabeller!R$55*T12,0)+IF($CL12="Prosjektleder/adm.leder",Tabeller!R$54*T12,0)+IF($CL12="Forsker - 1.aman.",Tabeller!R$56*T12,0)+IF($CL12="Gjesteforsker",Tabeller!R$57*T12,0)+IF($CL12="Postdoktor / forsker",Tabeller!R$58*T12,0)+IF($CL12="Stipendiat",Tabeller!R$59*T12,0)+IF($CL12="Forsker (rundsum)",Tabeller!#REF!*T12,0)+IF($CL12="Vit.ass",Tabeller!R$60*T12,0))/12)</f>
        <v>0</v>
      </c>
      <c r="CW12" s="8">
        <f t="shared" ref="CW12" si="100">SUM(CM12:CV12)</f>
        <v>0</v>
      </c>
      <c r="CZ12" s="47">
        <f t="shared" ref="CZ12" si="101">CL12</f>
        <v>0</v>
      </c>
      <c r="DA12" s="6">
        <f>-((IF($CZ12="Teknisk/adm. bistand/Feltassistent",IF(Budsjett_FL!AR12*(1+Tabeller!$I$61)&gt;Tabeller!I$55,Tabeller!I$55,Budsjett_FL!AR12*(1+Tabeller!$I$61)),0))+(IF($CZ12="Forsker - professor",Tabeller!I$55*K12,0)+IF($CZ12="Prosjektleder/adm.leder",Tabeller!I$54*K12,0)+IF($CZ12="Forsker - 1.aman.",Tabeller!I$56*K12,0)+IF($CZ12="Gjesteforsker",Tabeller!I$57*K12,0)+IF($CZ12="Postdoktor / forsker",Tabeller!I$58*K12,0)+IF($CZ12="Stipendiat",Tabeller!I$59*K12,0)+IF($CZ12="Forsker (rundsum)",Tabeller!#REF!*K12,0)+IF($CZ12="Vit.ass",Tabeller!I$60*K12,0))/12)</f>
        <v>0</v>
      </c>
      <c r="DB12" s="6">
        <f>-((IF($CZ12="Teknisk/adm. bistand/Feltassistent",IF(Budsjett_FL!AS12*(1+Tabeller!$I$61)&gt;Tabeller!J$55,Tabeller!J$55,Budsjett_FL!AS12*(1+Tabeller!$I$61)),0))+(IF($CZ12="Forsker - professor",Tabeller!J$55*L12,0)+IF($CZ12="Prosjektleder/adm.leder",Tabeller!J$54*L12,0)+IF($CZ12="Forsker - 1.aman.",Tabeller!J$56*L12,0)+IF($CZ12="Gjesteforsker",Tabeller!J$57*L12,0)+IF($CZ12="Postdoktor / forsker",Tabeller!J$58*L12,0)+IF($CZ12="Stipendiat",Tabeller!J$59*L12,0)+IF($CZ12="Forsker (rundsum)",Tabeller!#REF!*L12,0)+IF($CZ12="Vit.ass",Tabeller!J$60*L12,0))/12)</f>
        <v>0</v>
      </c>
      <c r="DC12" s="6">
        <f>-((IF($CZ12="Teknisk/adm. bistand/Feltassistent",IF(Budsjett_FL!AT12*(1+Tabeller!$I$61)&gt;Tabeller!K$55,Tabeller!K$55,Budsjett_FL!AT12*(1+Tabeller!$I$61)),0))+(IF($CZ12="Forsker - professor",Tabeller!K$55*M12,0)+IF($CZ12="Prosjektleder/adm.leder",Tabeller!K$54*M12,0)+IF($CZ12="Forsker - 1.aman.",Tabeller!K$56*M12,0)+IF($CZ12="Gjesteforsker",Tabeller!K$57*M12,0)+IF($CZ12="Postdoktor / forsker",Tabeller!K$58*M12,0)+IF($CZ12="Stipendiat",Tabeller!K$59*M12,0)+IF($CZ12="Forsker (rundsum)",Tabeller!#REF!*M12,0)+IF($CZ12="Vit.ass",Tabeller!K$60*M12,0))/12)</f>
        <v>0</v>
      </c>
      <c r="DD12" s="6">
        <f>-((IF($CZ12="Teknisk/adm. bistand/Feltassistent",IF(Budsjett_FL!AU12*(1+Tabeller!$I$61)&gt;Tabeller!L$55,Tabeller!L$55,Budsjett_FL!AU12*(1+Tabeller!$I$61)),0))+(IF($CZ12="Forsker - professor",Tabeller!L$55*N12,0)+IF($CZ12="Prosjektleder/adm.leder",Tabeller!L$54*N12,0)+IF($CZ12="Forsker - 1.aman.",Tabeller!L$56*N12,0)+IF($CZ12="Gjesteforsker",Tabeller!L$57*N12,0)+IF($CZ12="Postdoktor / forsker",Tabeller!L$58*N12,0)+IF($CZ12="Stipendiat",Tabeller!L$59*N12,0)+IF($CZ12="Forsker (rundsum)",Tabeller!#REF!*N12,0)+IF($CZ12="Vit.ass",Tabeller!L$60*N12,0))/12)</f>
        <v>0</v>
      </c>
      <c r="DE12" s="6">
        <f>-((IF($CZ12="Teknisk/adm. bistand/Feltassistent",IF(Budsjett_FL!AV12*(1+Tabeller!$I$61)&gt;Tabeller!M$55,Tabeller!M$55,Budsjett_FL!AV12*(1+Tabeller!$I$61)),0))+(IF($CZ12="Forsker - professor",Tabeller!M$55*O12,0)+IF($CZ12="Prosjektleder/adm.leder",Tabeller!M$54*O12,0)+IF($CZ12="Forsker - 1.aman.",Tabeller!M$56*O12,0)+IF($CZ12="Gjesteforsker",Tabeller!M$57*O12,0)+IF($CZ12="Postdoktor / forsker",Tabeller!M$58*O12,0)+IF($CZ12="Stipendiat",Tabeller!M$59*O12,0)+IF($CZ12="Forsker (rundsum)",Tabeller!#REF!*O12,0)+IF($CZ12="Vit.ass",Tabeller!M$60*O12,0))/12)</f>
        <v>0</v>
      </c>
      <c r="DF12" s="6">
        <f>-((IF($CZ12="Teknisk/adm. bistand/Feltassistent",IF(Budsjett_FL!AW12*(1+Tabeller!$I$61)&gt;Tabeller!N$55,Tabeller!N$55,Budsjett_FL!AW12*(1+Tabeller!$I$61)),0))+(IF($CZ12="Forsker - professor",Tabeller!N$55*P12,0)+IF($CZ12="Prosjektleder/adm.leder",Tabeller!N$54*P12,0)+IF($CZ12="Forsker - 1.aman.",Tabeller!N$56*P12,0)+IF($CZ12="Gjesteforsker",Tabeller!N$57*P12,0)+IF($CZ12="Postdoktor / forsker",Tabeller!N$58*P12,0)+IF($CZ12="Stipendiat",Tabeller!N$59*P12,0)+IF($CZ12="Forsker (rundsum)",Tabeller!#REF!*P12,0)+IF($CZ12="Vit.ass",Tabeller!N$60*P12,0))/12)</f>
        <v>0</v>
      </c>
      <c r="DG12" s="6">
        <f>-((IF($CZ12="Teknisk/adm. bistand/Feltassistent",IF(Budsjett_FL!AX12*(1+Tabeller!$I$61)&gt;Tabeller!O$55,Tabeller!O$55,Budsjett_FL!AX12*(1+Tabeller!$I$61)),0))+(IF($CZ12="Forsker - professor",Tabeller!O$55*Q12,0)+IF($CZ12="Prosjektleder/adm.leder",Tabeller!O$54*Q12,0)+IF($CZ12="Forsker - 1.aman.",Tabeller!O$56*Q12,0)+IF($CZ12="Gjesteforsker",Tabeller!O$57*Q12,0)+IF($CZ12="Postdoktor / forsker",Tabeller!O$58*Q12,0)+IF($CZ12="Stipendiat",Tabeller!O$59*Q12,0)+IF($CZ12="Forsker (rundsum)",Tabeller!#REF!*Q12,0)+IF($CZ12="Vit.ass",Tabeller!O$60*Q12,0))/12)</f>
        <v>0</v>
      </c>
      <c r="DH12" s="6">
        <f>-((IF($CZ12="Teknisk/adm. bistand/Feltassistent",IF(Budsjett_FL!AY12*(1+Tabeller!$I$61)&gt;Tabeller!P$55,Tabeller!P$55,Budsjett_FL!AY12*(1+Tabeller!$I$61)),0))+(IF($CZ12="Forsker - professor",Tabeller!P$55*R12,0)+IF($CZ12="Prosjektleder/adm.leder",Tabeller!P$54*R12,0)+IF($CZ12="Forsker - 1.aman.",Tabeller!P$56*R12,0)+IF($CZ12="Gjesteforsker",Tabeller!P$57*R12,0)+IF($CZ12="Postdoktor / forsker",Tabeller!P$58*R12,0)+IF($CZ12="Stipendiat",Tabeller!P$59*R12,0)+IF($CZ12="Forsker (rundsum)",Tabeller!#REF!*R12,0)+IF($CZ12="Vit.ass",Tabeller!P$60*R12,0))/12)</f>
        <v>0</v>
      </c>
      <c r="DI12" s="6">
        <f>-((IF($CZ12="Teknisk/adm. bistand/Feltassistent",IF(Budsjett_FL!AZ12*(1+Tabeller!$I$61)&gt;Tabeller!Q$55,Tabeller!Q$55,Budsjett_FL!AZ12*(1+Tabeller!$I$61)),0))+(IF($CZ12="Forsker - professor",Tabeller!Q$55*S12,0)+IF($CZ12="Prosjektleder/adm.leder",Tabeller!Q$54*S12,0)+IF($CZ12="Forsker - 1.aman.",Tabeller!Q$56*S12,0)+IF($CZ12="Gjesteforsker",Tabeller!Q$57*S12,0)+IF($CZ12="Postdoktor / forsker",Tabeller!Q$58*S12,0)+IF($CZ12="Stipendiat",Tabeller!Q$59*S12,0)+IF($CZ12="Forsker (rundsum)",Tabeller!#REF!*S12,0)+IF($CZ12="Vit.ass",Tabeller!Q$60*S12,0))/12)</f>
        <v>0</v>
      </c>
      <c r="DJ12" s="6">
        <f>-((IF($CZ12="Teknisk/adm. bistand/Feltassistent",IF(Budsjett_FL!BA12*(1+Tabeller!$I$61)&gt;Tabeller!R$55,Tabeller!R$55,Budsjett_FL!BA12*(1+Tabeller!$I$61)),0))+(IF($CZ12="Forsker - professor",Tabeller!R$55*T12,0)+IF($CZ12="Prosjektleder/adm.leder",Tabeller!R$54*T12,0)+IF($CZ12="Forsker - 1.aman.",Tabeller!R$56*T12,0)+IF($CZ12="Gjesteforsker",Tabeller!R$57*T12,0)+IF($CZ12="Postdoktor / forsker",Tabeller!R$58*T12,0)+IF($CZ12="Stipendiat",Tabeller!R$59*T12,0)+IF($CZ12="Forsker (rundsum)",Tabeller!#REF!*T12,0)+IF($CZ12="Vit.ass",Tabeller!R$60*T12,0))/12)</f>
        <v>0</v>
      </c>
      <c r="DK12" s="8">
        <f t="shared" ref="DK12" si="102">SUM(DA12:DJ12)</f>
        <v>0</v>
      </c>
      <c r="DM12" s="47">
        <f t="shared" ref="DM12" si="103">CZ12</f>
        <v>0</v>
      </c>
      <c r="DN12" s="6">
        <f t="shared" ref="DN12" si="104">IF($H12=$DM$1,CM12,0)</f>
        <v>0</v>
      </c>
      <c r="DO12" s="6">
        <f t="shared" ref="DO12" si="105">IF($H12=$DM$1,CN12,0)</f>
        <v>0</v>
      </c>
      <c r="DP12" s="6">
        <f t="shared" ref="DP12" si="106">IF($H12=$DM$1,CO12,0)</f>
        <v>0</v>
      </c>
      <c r="DQ12" s="6">
        <f t="shared" ref="DQ12" si="107">IF($H12=$DM$1,CP12,0)</f>
        <v>0</v>
      </c>
      <c r="DR12" s="6">
        <f t="shared" ref="DR12" si="108">IF($H12=$DM$1,CQ12,0)</f>
        <v>0</v>
      </c>
      <c r="DS12" s="6">
        <f t="shared" ref="DS12" si="109">IF($H12=$DM$1,CR12,0)</f>
        <v>0</v>
      </c>
      <c r="DT12" s="6">
        <f t="shared" ref="DT12" si="110">IF($H12=$DM$1,CS12,0)</f>
        <v>0</v>
      </c>
      <c r="DU12" s="6">
        <f t="shared" ref="DU12" si="111">IF($H12=$DM$1,CT12,0)</f>
        <v>0</v>
      </c>
      <c r="DV12" s="6">
        <f t="shared" ref="DV12" si="112">IF($H12=$DM$1,CU12,0)</f>
        <v>0</v>
      </c>
      <c r="DW12" s="6">
        <f t="shared" ref="DW12" si="113">IF($H12=$DM$1,CV12,0)</f>
        <v>0</v>
      </c>
      <c r="DX12" s="8">
        <f t="shared" ref="DX12" si="114">SUM(DN12:DW12)</f>
        <v>0</v>
      </c>
      <c r="DZ12" s="47">
        <f t="shared" ref="DZ12" si="115">DM12</f>
        <v>0</v>
      </c>
      <c r="EA12" s="6">
        <f t="shared" ref="EA12" si="116">IF($H12=$DZ$1,CM12,0)</f>
        <v>0</v>
      </c>
      <c r="EB12" s="6">
        <f t="shared" ref="EB12" si="117">IF($H12=$DZ$1,CN12,0)</f>
        <v>0</v>
      </c>
      <c r="EC12" s="6">
        <f t="shared" ref="EC12" si="118">IF($H12=$DZ$1,CO12,0)</f>
        <v>0</v>
      </c>
      <c r="ED12" s="6">
        <f t="shared" ref="ED12" si="119">IF($H12=$DZ$1,CP12,0)</f>
        <v>0</v>
      </c>
      <c r="EE12" s="6">
        <f t="shared" ref="EE12" si="120">IF($H12=$DZ$1,CQ12,0)</f>
        <v>0</v>
      </c>
      <c r="EF12" s="6">
        <f t="shared" ref="EF12" si="121">IF($H12=$DZ$1,CR12,0)</f>
        <v>0</v>
      </c>
      <c r="EG12" s="6">
        <f t="shared" ref="EG12" si="122">IF($H12=$DZ$1,CS12,0)</f>
        <v>0</v>
      </c>
      <c r="EH12" s="6">
        <f t="shared" ref="EH12" si="123">IF($H12=$DZ$1,CT12,0)</f>
        <v>0</v>
      </c>
      <c r="EI12" s="6">
        <f t="shared" ref="EI12" si="124">IF($H12=$DZ$1,CU12,0)</f>
        <v>0</v>
      </c>
      <c r="EJ12" s="6">
        <f t="shared" ref="EJ12" si="125">IF($H12=$DZ$1,CV12,0)</f>
        <v>0</v>
      </c>
      <c r="EK12" s="8">
        <f t="shared" ref="EK12" si="126">SUM(EA12:EJ12)</f>
        <v>0</v>
      </c>
      <c r="EM12" s="47">
        <f t="shared" ref="EM12" si="127">DZ12</f>
        <v>0</v>
      </c>
      <c r="EN12" s="6">
        <f t="shared" ref="EN12" si="128">IF($H12=$EM$1,CM12,0)</f>
        <v>0</v>
      </c>
      <c r="EO12" s="6">
        <f t="shared" ref="EO12" si="129">IF($H12=$EM$1,CN12,0)</f>
        <v>0</v>
      </c>
      <c r="EP12" s="6">
        <f t="shared" ref="EP12" si="130">IF($H12=$EM$1,CO12,0)</f>
        <v>0</v>
      </c>
      <c r="EQ12" s="6">
        <f t="shared" ref="EQ12" si="131">IF($H12=$EM$1,CP12,0)</f>
        <v>0</v>
      </c>
      <c r="ER12" s="6">
        <f t="shared" ref="ER12" si="132">IF($H12=$EM$1,CQ12,0)</f>
        <v>0</v>
      </c>
      <c r="ES12" s="6">
        <f t="shared" ref="ES12" si="133">IF($H12=$EM$1,CR12,0)</f>
        <v>0</v>
      </c>
      <c r="ET12" s="6">
        <f t="shared" ref="ET12" si="134">IF($H12=$EM$1,CS12,0)</f>
        <v>0</v>
      </c>
      <c r="EU12" s="6">
        <f t="shared" ref="EU12" si="135">IF($H12=$EM$1,CT12,0)</f>
        <v>0</v>
      </c>
      <c r="EV12" s="6">
        <f t="shared" ref="EV12" si="136">IF($H12=$EM$1,CU12,0)</f>
        <v>0</v>
      </c>
      <c r="EW12" s="6">
        <f t="shared" ref="EW12" si="137">IF($H12=$EM$1,CV12,0)</f>
        <v>0</v>
      </c>
      <c r="EX12" s="8">
        <f t="shared" ref="EX12" si="138">SUM(EN12:EW12)</f>
        <v>0</v>
      </c>
      <c r="FA12" s="47">
        <f t="shared" ref="FA12" si="139">EM12</f>
        <v>0</v>
      </c>
      <c r="FB12" s="6"/>
      <c r="FC12" s="6"/>
      <c r="FD12" s="6"/>
      <c r="FE12" s="6"/>
      <c r="FF12" s="6"/>
      <c r="FG12" s="6"/>
      <c r="FH12" s="6"/>
      <c r="FI12" s="6"/>
      <c r="FJ12" s="6"/>
      <c r="FK12" s="6"/>
      <c r="FL12" s="8">
        <f t="shared" ref="FL12" si="140">SUM(FB12:FK12)</f>
        <v>0</v>
      </c>
      <c r="FO12" s="6">
        <f>IFERROR(IF($B12="Teknisk/adm. Bistand",(K12/12)*Tabeller!J$11,(K12/12)*Tabeller!J$10),0)</f>
        <v>0</v>
      </c>
      <c r="FP12" s="6">
        <f>IFERROR(IF($B12="Teknisk/adm. Bistand",(L12/12)*Tabeller!K$11,(L12/12)*Tabeller!K$10),0)</f>
        <v>0</v>
      </c>
      <c r="FQ12" s="6">
        <f>IFERROR(IF($B12="Teknisk/adm. Bistand",(M12/12)*Tabeller!L$11,(M12/12)*Tabeller!L$10),0)</f>
        <v>0</v>
      </c>
      <c r="FR12" s="6">
        <f>IFERROR(IF($B12="Teknisk/adm. Bistand",(N12/12)*Tabeller!M$11,(N12/12)*Tabeller!M$10),0)</f>
        <v>0</v>
      </c>
      <c r="FS12" s="6">
        <f>IFERROR(IF($B12="Teknisk/adm. Bistand",(O12/12)*Tabeller!N$11,(O12/12)*Tabeller!N$10),0)</f>
        <v>0</v>
      </c>
      <c r="FT12" s="6">
        <f>IFERROR(IF($B12="Teknisk/adm. Bistand",(P12/12)*Tabeller!O$11,(P12/12)*Tabeller!O$10),0)</f>
        <v>0</v>
      </c>
      <c r="FU12" s="6">
        <f>IFERROR(IF($B12="Teknisk/adm. Bistand",(Q12/12)*Tabeller!P$11,(Q12/12)*Tabeller!P$10),0)</f>
        <v>0</v>
      </c>
      <c r="FV12" s="6">
        <f>IFERROR(IF($B12="Teknisk/adm. Bistand",(R12/12)*Tabeller!Q$11,(R12/12)*Tabeller!Q$10),0)</f>
        <v>0</v>
      </c>
      <c r="FW12" s="6">
        <f>IFERROR(IF($B12="Teknisk/adm. Bistand",(S12/12)*Tabeller!R$11,(S12/12)*Tabeller!R$10),0)</f>
        <v>0</v>
      </c>
      <c r="FX12" s="6">
        <f>IFERROR(IF($B12="Teknisk/adm. Bistand",(T12/12)*Tabeller!S$11,(T12/12)*Tabeller!S$10),0)</f>
        <v>0</v>
      </c>
    </row>
    <row r="13" spans="1:180" ht="15" x14ac:dyDescent="0.25">
      <c r="B13" s="12" t="s">
        <v>114</v>
      </c>
      <c r="C13" s="16" t="e">
        <f>SUM(C4:C12)</f>
        <v>#REF!</v>
      </c>
      <c r="D13" s="16">
        <f>SUM(D4:D12)</f>
        <v>0</v>
      </c>
      <c r="E13" s="16">
        <f>SUM(E4:E12)</f>
        <v>0</v>
      </c>
      <c r="F13" s="16">
        <f>SUM(F4:F12)</f>
        <v>0</v>
      </c>
      <c r="G13" s="57">
        <f>SUM(G4:G12)</f>
        <v>0</v>
      </c>
      <c r="H13" s="12"/>
      <c r="I13" s="12"/>
      <c r="J13" s="13"/>
      <c r="K13" s="56">
        <f t="shared" ref="K13:T13" si="141">SUM(K4:K12)</f>
        <v>0</v>
      </c>
      <c r="L13" s="56">
        <f t="shared" si="141"/>
        <v>0</v>
      </c>
      <c r="M13" s="56">
        <f t="shared" si="141"/>
        <v>0</v>
      </c>
      <c r="N13" s="56">
        <f t="shared" si="141"/>
        <v>0</v>
      </c>
      <c r="O13" s="56">
        <f t="shared" si="141"/>
        <v>0</v>
      </c>
      <c r="P13" s="56">
        <f t="shared" si="141"/>
        <v>0</v>
      </c>
      <c r="Q13" s="56">
        <f t="shared" si="141"/>
        <v>0</v>
      </c>
      <c r="R13" s="56">
        <f t="shared" si="141"/>
        <v>0</v>
      </c>
      <c r="S13" s="56">
        <f t="shared" si="141"/>
        <v>0</v>
      </c>
      <c r="T13" s="56">
        <f t="shared" si="141"/>
        <v>0</v>
      </c>
      <c r="AJ13" s="88"/>
      <c r="AR13" s="8">
        <f t="shared" ref="AR13:BA13" si="142">SUM(AR4:AR12)</f>
        <v>0</v>
      </c>
      <c r="AS13" s="8">
        <f t="shared" si="142"/>
        <v>0</v>
      </c>
      <c r="AT13" s="8">
        <f t="shared" si="142"/>
        <v>0</v>
      </c>
      <c r="AU13" s="8">
        <f t="shared" si="142"/>
        <v>0</v>
      </c>
      <c r="AV13" s="8">
        <f t="shared" si="142"/>
        <v>0</v>
      </c>
      <c r="AW13" s="8">
        <f t="shared" si="142"/>
        <v>0</v>
      </c>
      <c r="AX13" s="8">
        <f t="shared" si="142"/>
        <v>0</v>
      </c>
      <c r="AY13" s="8">
        <f t="shared" si="142"/>
        <v>0</v>
      </c>
      <c r="AZ13" s="8">
        <f t="shared" si="142"/>
        <v>0</v>
      </c>
      <c r="BA13" s="8">
        <f t="shared" si="142"/>
        <v>0</v>
      </c>
      <c r="BB13" s="30">
        <f>SUM(AR13:BA13)</f>
        <v>0</v>
      </c>
      <c r="BC13" s="8">
        <f t="shared" ref="BC13:BL13" si="143">SUM(BC4:BC12)</f>
        <v>0</v>
      </c>
      <c r="BD13" s="8">
        <f t="shared" si="143"/>
        <v>0</v>
      </c>
      <c r="BE13" s="8">
        <f t="shared" si="143"/>
        <v>0</v>
      </c>
      <c r="BF13" s="8">
        <f t="shared" si="143"/>
        <v>0</v>
      </c>
      <c r="BG13" s="8">
        <f t="shared" si="143"/>
        <v>0</v>
      </c>
      <c r="BH13" s="8">
        <f t="shared" si="143"/>
        <v>0</v>
      </c>
      <c r="BI13" s="8">
        <f t="shared" si="143"/>
        <v>0</v>
      </c>
      <c r="BJ13" s="8">
        <f t="shared" si="143"/>
        <v>0</v>
      </c>
      <c r="BK13" s="8">
        <f t="shared" si="143"/>
        <v>0</v>
      </c>
      <c r="BL13" s="8">
        <f t="shared" si="143"/>
        <v>0</v>
      </c>
      <c r="BM13" s="30">
        <f>SUM(BC13:BL13)</f>
        <v>0</v>
      </c>
      <c r="BO13" s="8">
        <f t="shared" ref="BO13:BX13" si="144">SUM(BO4:BO12)</f>
        <v>0</v>
      </c>
      <c r="BP13" s="8">
        <f t="shared" si="144"/>
        <v>0</v>
      </c>
      <c r="BQ13" s="8">
        <f t="shared" si="144"/>
        <v>0</v>
      </c>
      <c r="BR13" s="8">
        <f t="shared" si="144"/>
        <v>0</v>
      </c>
      <c r="BS13" s="8">
        <f t="shared" si="144"/>
        <v>0</v>
      </c>
      <c r="BT13" s="8">
        <f t="shared" si="144"/>
        <v>0</v>
      </c>
      <c r="BU13" s="8">
        <f t="shared" si="144"/>
        <v>0</v>
      </c>
      <c r="BV13" s="8">
        <f t="shared" si="144"/>
        <v>0</v>
      </c>
      <c r="BW13" s="8">
        <f t="shared" si="144"/>
        <v>0</v>
      </c>
      <c r="BX13" s="8">
        <f t="shared" si="144"/>
        <v>0</v>
      </c>
      <c r="BY13" s="30"/>
      <c r="BZ13" s="30"/>
      <c r="CA13" s="8">
        <f t="shared" ref="CA13:CJ13" si="145">SUM(CA4:CA12)</f>
        <v>0</v>
      </c>
      <c r="CB13" s="8">
        <f t="shared" si="145"/>
        <v>0</v>
      </c>
      <c r="CC13" s="8">
        <f t="shared" si="145"/>
        <v>0</v>
      </c>
      <c r="CD13" s="8">
        <f t="shared" si="145"/>
        <v>0</v>
      </c>
      <c r="CE13" s="8">
        <f t="shared" si="145"/>
        <v>0</v>
      </c>
      <c r="CF13" s="8">
        <f t="shared" si="145"/>
        <v>0</v>
      </c>
      <c r="CG13" s="8">
        <f t="shared" si="145"/>
        <v>0</v>
      </c>
      <c r="CH13" s="8">
        <f t="shared" si="145"/>
        <v>0</v>
      </c>
      <c r="CI13" s="8">
        <f t="shared" si="145"/>
        <v>0</v>
      </c>
      <c r="CJ13" s="8">
        <f t="shared" si="145"/>
        <v>0</v>
      </c>
      <c r="CK13" s="30"/>
      <c r="CM13" s="8">
        <f t="shared" ref="CM13:CV13" si="146">SUM(CM4:CM12)</f>
        <v>0</v>
      </c>
      <c r="CN13" s="8">
        <f t="shared" si="146"/>
        <v>0</v>
      </c>
      <c r="CO13" s="8">
        <f t="shared" si="146"/>
        <v>0</v>
      </c>
      <c r="CP13" s="8">
        <f t="shared" si="146"/>
        <v>0</v>
      </c>
      <c r="CQ13" s="8">
        <f t="shared" si="146"/>
        <v>0</v>
      </c>
      <c r="CR13" s="8">
        <f t="shared" si="146"/>
        <v>0</v>
      </c>
      <c r="CS13" s="8">
        <f t="shared" si="146"/>
        <v>0</v>
      </c>
      <c r="CT13" s="8">
        <f t="shared" si="146"/>
        <v>0</v>
      </c>
      <c r="CU13" s="8">
        <f t="shared" si="146"/>
        <v>0</v>
      </c>
      <c r="CV13" s="8">
        <f t="shared" si="146"/>
        <v>0</v>
      </c>
      <c r="CW13" s="8">
        <f t="shared" si="62"/>
        <v>0</v>
      </c>
      <c r="CZ13" s="47"/>
      <c r="DA13" s="8">
        <f t="shared" ref="DA13:DJ13" si="147">SUM(DA4:DA12)</f>
        <v>0</v>
      </c>
      <c r="DB13" s="8">
        <f t="shared" si="147"/>
        <v>0</v>
      </c>
      <c r="DC13" s="8">
        <f t="shared" si="147"/>
        <v>0</v>
      </c>
      <c r="DD13" s="8">
        <f t="shared" si="147"/>
        <v>0</v>
      </c>
      <c r="DE13" s="8">
        <f t="shared" si="147"/>
        <v>0</v>
      </c>
      <c r="DF13" s="8">
        <f t="shared" si="147"/>
        <v>0</v>
      </c>
      <c r="DG13" s="8">
        <f t="shared" si="147"/>
        <v>0</v>
      </c>
      <c r="DH13" s="8">
        <f t="shared" si="147"/>
        <v>0</v>
      </c>
      <c r="DI13" s="8">
        <f t="shared" si="147"/>
        <v>0</v>
      </c>
      <c r="DJ13" s="8">
        <f t="shared" si="147"/>
        <v>0</v>
      </c>
      <c r="DK13" s="8">
        <f t="shared" si="64"/>
        <v>0</v>
      </c>
      <c r="DM13" s="47">
        <f t="shared" si="65"/>
        <v>0</v>
      </c>
      <c r="DN13" s="8">
        <f t="shared" ref="DN13:DW13" si="148">SUM(DN4:DN12)</f>
        <v>0</v>
      </c>
      <c r="DO13" s="8">
        <f t="shared" si="148"/>
        <v>0</v>
      </c>
      <c r="DP13" s="8">
        <f t="shared" si="148"/>
        <v>0</v>
      </c>
      <c r="DQ13" s="8">
        <f t="shared" si="148"/>
        <v>0</v>
      </c>
      <c r="DR13" s="8">
        <f t="shared" si="148"/>
        <v>0</v>
      </c>
      <c r="DS13" s="8">
        <f t="shared" si="148"/>
        <v>0</v>
      </c>
      <c r="DT13" s="8">
        <f t="shared" si="148"/>
        <v>0</v>
      </c>
      <c r="DU13" s="8">
        <f t="shared" si="148"/>
        <v>0</v>
      </c>
      <c r="DV13" s="8">
        <f t="shared" si="148"/>
        <v>0</v>
      </c>
      <c r="DW13" s="8">
        <f t="shared" si="148"/>
        <v>0</v>
      </c>
      <c r="DX13" s="8">
        <f t="shared" si="66"/>
        <v>0</v>
      </c>
      <c r="DZ13" s="47">
        <f t="shared" si="67"/>
        <v>0</v>
      </c>
      <c r="EA13" s="8">
        <f t="shared" ref="EA13:EJ13" si="149">SUM(EA4:EA12)</f>
        <v>0</v>
      </c>
      <c r="EB13" s="8">
        <f t="shared" si="149"/>
        <v>0</v>
      </c>
      <c r="EC13" s="8">
        <f t="shared" si="149"/>
        <v>0</v>
      </c>
      <c r="ED13" s="8">
        <f t="shared" si="149"/>
        <v>0</v>
      </c>
      <c r="EE13" s="8">
        <f t="shared" si="149"/>
        <v>0</v>
      </c>
      <c r="EF13" s="8">
        <f t="shared" si="149"/>
        <v>0</v>
      </c>
      <c r="EG13" s="8">
        <f t="shared" si="149"/>
        <v>0</v>
      </c>
      <c r="EH13" s="8">
        <f t="shared" si="149"/>
        <v>0</v>
      </c>
      <c r="EI13" s="8">
        <f t="shared" si="149"/>
        <v>0</v>
      </c>
      <c r="EJ13" s="8">
        <f t="shared" si="149"/>
        <v>0</v>
      </c>
      <c r="EK13" s="8">
        <f t="shared" si="68"/>
        <v>0</v>
      </c>
      <c r="EM13" s="47">
        <f t="shared" si="69"/>
        <v>0</v>
      </c>
      <c r="EN13" s="8">
        <f t="shared" ref="EN13:EW13" si="150">SUM(EN4:EN12)</f>
        <v>0</v>
      </c>
      <c r="EO13" s="8">
        <f t="shared" si="150"/>
        <v>0</v>
      </c>
      <c r="EP13" s="8">
        <f t="shared" si="150"/>
        <v>0</v>
      </c>
      <c r="EQ13" s="8">
        <f t="shared" si="150"/>
        <v>0</v>
      </c>
      <c r="ER13" s="8">
        <f t="shared" si="150"/>
        <v>0</v>
      </c>
      <c r="ES13" s="8">
        <f t="shared" si="150"/>
        <v>0</v>
      </c>
      <c r="ET13" s="8">
        <f t="shared" si="150"/>
        <v>0</v>
      </c>
      <c r="EU13" s="8">
        <f t="shared" si="150"/>
        <v>0</v>
      </c>
      <c r="EV13" s="8">
        <f t="shared" si="150"/>
        <v>0</v>
      </c>
      <c r="EW13" s="8">
        <f t="shared" si="150"/>
        <v>0</v>
      </c>
      <c r="EX13" s="8">
        <f t="shared" si="70"/>
        <v>0</v>
      </c>
      <c r="FA13" s="47">
        <f t="shared" si="55"/>
        <v>0</v>
      </c>
      <c r="FB13" s="8">
        <f t="shared" ref="FB13:FK13" si="151">SUM(FB4:FB12)</f>
        <v>0</v>
      </c>
      <c r="FC13" s="8">
        <f t="shared" si="151"/>
        <v>0</v>
      </c>
      <c r="FD13" s="8">
        <f t="shared" si="151"/>
        <v>0</v>
      </c>
      <c r="FE13" s="8">
        <f t="shared" si="151"/>
        <v>0</v>
      </c>
      <c r="FF13" s="8">
        <f t="shared" si="151"/>
        <v>0</v>
      </c>
      <c r="FG13" s="8">
        <f t="shared" si="151"/>
        <v>0</v>
      </c>
      <c r="FH13" s="8">
        <f t="shared" si="151"/>
        <v>0</v>
      </c>
      <c r="FI13" s="8">
        <f t="shared" si="151"/>
        <v>0</v>
      </c>
      <c r="FJ13" s="8">
        <f t="shared" si="151"/>
        <v>0</v>
      </c>
      <c r="FK13" s="8">
        <f t="shared" si="151"/>
        <v>0</v>
      </c>
      <c r="FL13" s="8">
        <f t="shared" si="71"/>
        <v>0</v>
      </c>
      <c r="FO13" s="8">
        <f t="shared" ref="FO13:FX13" si="152">SUM(FO4:FO12)</f>
        <v>0</v>
      </c>
      <c r="FP13" s="8">
        <f t="shared" si="152"/>
        <v>0</v>
      </c>
      <c r="FQ13" s="8">
        <f t="shared" si="152"/>
        <v>0</v>
      </c>
      <c r="FR13" s="8">
        <f t="shared" si="152"/>
        <v>0</v>
      </c>
      <c r="FS13" s="8">
        <f t="shared" si="152"/>
        <v>0</v>
      </c>
      <c r="FT13" s="8">
        <f t="shared" si="152"/>
        <v>0</v>
      </c>
      <c r="FU13" s="8">
        <f t="shared" si="152"/>
        <v>0</v>
      </c>
      <c r="FV13" s="8">
        <f t="shared" si="152"/>
        <v>0</v>
      </c>
      <c r="FW13" s="8">
        <f t="shared" si="152"/>
        <v>0</v>
      </c>
      <c r="FX13" s="8">
        <f t="shared" si="152"/>
        <v>0</v>
      </c>
    </row>
    <row r="14" spans="1:180" ht="21" x14ac:dyDescent="0.35">
      <c r="B14" s="28"/>
      <c r="D14" s="32"/>
      <c r="E14" s="34"/>
      <c r="H14" s="24"/>
      <c r="I14" s="24"/>
      <c r="K14" s="29" t="s">
        <v>42</v>
      </c>
      <c r="AJ14" s="88"/>
      <c r="CZ14" s="47"/>
      <c r="DM14" s="47">
        <f t="shared" si="65"/>
        <v>0</v>
      </c>
      <c r="DZ14" s="47">
        <f t="shared" si="67"/>
        <v>0</v>
      </c>
      <c r="EM14" s="47">
        <f t="shared" si="69"/>
        <v>0</v>
      </c>
      <c r="FA14" s="47">
        <f t="shared" si="55"/>
        <v>0</v>
      </c>
    </row>
    <row r="15" spans="1:180" ht="15" x14ac:dyDescent="0.25">
      <c r="B15" s="270" t="s">
        <v>115</v>
      </c>
      <c r="C15" s="272" t="s">
        <v>113</v>
      </c>
      <c r="D15" s="272" t="s">
        <v>23</v>
      </c>
      <c r="E15" s="272" t="s">
        <v>24</v>
      </c>
      <c r="F15" s="272" t="s">
        <v>25</v>
      </c>
      <c r="G15" s="272" t="s">
        <v>26</v>
      </c>
      <c r="H15" s="270" t="s">
        <v>27</v>
      </c>
      <c r="I15" s="270" t="s">
        <v>28</v>
      </c>
      <c r="J15" s="270" t="s">
        <v>29</v>
      </c>
      <c r="K15" s="271">
        <f t="shared" ref="K15:T15" si="153">K3</f>
        <v>2025</v>
      </c>
      <c r="L15" s="271">
        <f t="shared" si="153"/>
        <v>2026</v>
      </c>
      <c r="M15" s="271">
        <f t="shared" si="153"/>
        <v>2027</v>
      </c>
      <c r="N15" s="271">
        <f t="shared" si="153"/>
        <v>2028</v>
      </c>
      <c r="O15" s="271">
        <f t="shared" si="153"/>
        <v>2029</v>
      </c>
      <c r="P15" s="271">
        <f t="shared" si="153"/>
        <v>2030</v>
      </c>
      <c r="Q15" s="271">
        <f t="shared" si="153"/>
        <v>2031</v>
      </c>
      <c r="R15" s="271">
        <f t="shared" si="153"/>
        <v>2032</v>
      </c>
      <c r="S15" s="271">
        <f t="shared" si="153"/>
        <v>2033</v>
      </c>
      <c r="T15" s="271">
        <f t="shared" si="153"/>
        <v>2034</v>
      </c>
      <c r="AG15" s="31" t="s">
        <v>30</v>
      </c>
      <c r="AH15" s="31" t="s">
        <v>31</v>
      </c>
      <c r="AI15" s="31" t="s">
        <v>32</v>
      </c>
      <c r="AJ15" s="89" t="s">
        <v>33</v>
      </c>
      <c r="AK15" s="31" t="s">
        <v>34</v>
      </c>
      <c r="AL15" s="31" t="s">
        <v>35</v>
      </c>
      <c r="AM15" s="31" t="s">
        <v>36</v>
      </c>
      <c r="AN15" s="31" t="s">
        <v>37</v>
      </c>
      <c r="AO15" s="31" t="s">
        <v>38</v>
      </c>
      <c r="AR15" s="8">
        <f t="shared" ref="AR15:BA15" si="154">K15</f>
        <v>2025</v>
      </c>
      <c r="AS15" s="8">
        <f t="shared" si="154"/>
        <v>2026</v>
      </c>
      <c r="AT15" s="8">
        <f t="shared" si="154"/>
        <v>2027</v>
      </c>
      <c r="AU15" s="8">
        <f t="shared" si="154"/>
        <v>2028</v>
      </c>
      <c r="AV15" s="8">
        <f t="shared" si="154"/>
        <v>2029</v>
      </c>
      <c r="AW15" s="8">
        <f t="shared" si="154"/>
        <v>2030</v>
      </c>
      <c r="AX15" s="8">
        <f t="shared" si="154"/>
        <v>2031</v>
      </c>
      <c r="AY15" s="8">
        <f t="shared" si="154"/>
        <v>2032</v>
      </c>
      <c r="AZ15" s="8">
        <f t="shared" si="154"/>
        <v>2033</v>
      </c>
      <c r="BA15" s="8">
        <f t="shared" si="154"/>
        <v>2034</v>
      </c>
      <c r="BC15" s="6">
        <f t="shared" ref="BC15:BL15" si="155">AR15</f>
        <v>2025</v>
      </c>
      <c r="BD15" s="6">
        <f t="shared" si="155"/>
        <v>2026</v>
      </c>
      <c r="BE15" s="6">
        <f t="shared" si="155"/>
        <v>2027</v>
      </c>
      <c r="BF15" s="6">
        <f t="shared" si="155"/>
        <v>2028</v>
      </c>
      <c r="BG15" s="6">
        <f t="shared" si="155"/>
        <v>2029</v>
      </c>
      <c r="BH15" s="6">
        <f t="shared" si="155"/>
        <v>2030</v>
      </c>
      <c r="BI15" s="6">
        <f t="shared" si="155"/>
        <v>2031</v>
      </c>
      <c r="BJ15" s="6">
        <f t="shared" si="155"/>
        <v>2032</v>
      </c>
      <c r="BK15" s="6">
        <f t="shared" si="155"/>
        <v>2033</v>
      </c>
      <c r="BL15" s="6">
        <f t="shared" si="155"/>
        <v>2034</v>
      </c>
      <c r="BO15" s="8">
        <f>BC15</f>
        <v>2025</v>
      </c>
      <c r="BP15" s="8">
        <f t="shared" ref="BP15:BX15" si="156">BD15</f>
        <v>2026</v>
      </c>
      <c r="BQ15" s="8">
        <f t="shared" si="156"/>
        <v>2027</v>
      </c>
      <c r="BR15" s="8">
        <f t="shared" si="156"/>
        <v>2028</v>
      </c>
      <c r="BS15" s="8">
        <f t="shared" si="156"/>
        <v>2029</v>
      </c>
      <c r="BT15" s="8">
        <f t="shared" si="156"/>
        <v>2030</v>
      </c>
      <c r="BU15" s="8">
        <f t="shared" si="156"/>
        <v>2031</v>
      </c>
      <c r="BV15" s="8">
        <f t="shared" si="156"/>
        <v>2032</v>
      </c>
      <c r="BW15" s="8">
        <f t="shared" si="156"/>
        <v>2033</v>
      </c>
      <c r="BX15" s="8">
        <f t="shared" si="156"/>
        <v>2034</v>
      </c>
      <c r="CA15" s="8">
        <f t="shared" ref="CA15:CJ15" si="157">CM15</f>
        <v>2025</v>
      </c>
      <c r="CB15" s="8">
        <f t="shared" si="157"/>
        <v>2026</v>
      </c>
      <c r="CC15" s="8">
        <f t="shared" si="157"/>
        <v>2027</v>
      </c>
      <c r="CD15" s="8">
        <f t="shared" si="157"/>
        <v>2028</v>
      </c>
      <c r="CE15" s="8">
        <f t="shared" si="157"/>
        <v>2029</v>
      </c>
      <c r="CF15" s="8">
        <f t="shared" si="157"/>
        <v>2030</v>
      </c>
      <c r="CG15" s="8">
        <f t="shared" si="157"/>
        <v>2031</v>
      </c>
      <c r="CH15" s="8">
        <f t="shared" si="157"/>
        <v>2032</v>
      </c>
      <c r="CI15" s="8">
        <f t="shared" si="157"/>
        <v>2033</v>
      </c>
      <c r="CJ15" s="8">
        <f t="shared" si="157"/>
        <v>2034</v>
      </c>
      <c r="CM15" s="8">
        <f>BO15</f>
        <v>2025</v>
      </c>
      <c r="CN15" s="8">
        <f t="shared" ref="CN15:CV15" si="158">BP15</f>
        <v>2026</v>
      </c>
      <c r="CO15" s="8">
        <f t="shared" si="158"/>
        <v>2027</v>
      </c>
      <c r="CP15" s="8">
        <f t="shared" si="158"/>
        <v>2028</v>
      </c>
      <c r="CQ15" s="8">
        <f t="shared" si="158"/>
        <v>2029</v>
      </c>
      <c r="CR15" s="8">
        <f t="shared" si="158"/>
        <v>2030</v>
      </c>
      <c r="CS15" s="8">
        <f t="shared" si="158"/>
        <v>2031</v>
      </c>
      <c r="CT15" s="8">
        <f t="shared" si="158"/>
        <v>2032</v>
      </c>
      <c r="CU15" s="8">
        <f t="shared" si="158"/>
        <v>2033</v>
      </c>
      <c r="CV15" s="8">
        <f t="shared" si="158"/>
        <v>2034</v>
      </c>
      <c r="CW15" s="8" t="s">
        <v>25</v>
      </c>
      <c r="CZ15" s="47"/>
      <c r="DA15" s="8">
        <f>BO15</f>
        <v>2025</v>
      </c>
      <c r="DB15" s="8">
        <f t="shared" ref="DB15:DK15" si="159">BP15</f>
        <v>2026</v>
      </c>
      <c r="DC15" s="8">
        <f t="shared" si="159"/>
        <v>2027</v>
      </c>
      <c r="DD15" s="8">
        <f t="shared" si="159"/>
        <v>2028</v>
      </c>
      <c r="DE15" s="8">
        <f t="shared" si="159"/>
        <v>2029</v>
      </c>
      <c r="DF15" s="8">
        <f t="shared" si="159"/>
        <v>2030</v>
      </c>
      <c r="DG15" s="8">
        <f t="shared" si="159"/>
        <v>2031</v>
      </c>
      <c r="DH15" s="8">
        <f t="shared" si="159"/>
        <v>2032</v>
      </c>
      <c r="DI15" s="8">
        <f t="shared" si="159"/>
        <v>2033</v>
      </c>
      <c r="DJ15" s="8">
        <f t="shared" si="159"/>
        <v>2034</v>
      </c>
      <c r="DK15" s="8">
        <f t="shared" si="159"/>
        <v>0</v>
      </c>
      <c r="DM15" s="47">
        <f t="shared" si="65"/>
        <v>0</v>
      </c>
      <c r="DN15" s="8">
        <f t="shared" ref="DN15:DX15" si="160">DN3</f>
        <v>2025</v>
      </c>
      <c r="DO15" s="8">
        <f t="shared" si="160"/>
        <v>2026</v>
      </c>
      <c r="DP15" s="8">
        <f t="shared" si="160"/>
        <v>2027</v>
      </c>
      <c r="DQ15" s="8">
        <f t="shared" si="160"/>
        <v>2028</v>
      </c>
      <c r="DR15" s="8">
        <f t="shared" si="160"/>
        <v>2029</v>
      </c>
      <c r="DS15" s="8">
        <f t="shared" si="160"/>
        <v>2030</v>
      </c>
      <c r="DT15" s="8">
        <f t="shared" si="160"/>
        <v>2031</v>
      </c>
      <c r="DU15" s="8">
        <f t="shared" si="160"/>
        <v>2032</v>
      </c>
      <c r="DV15" s="8">
        <f t="shared" si="160"/>
        <v>2033</v>
      </c>
      <c r="DW15" s="8">
        <f t="shared" si="160"/>
        <v>2034</v>
      </c>
      <c r="DX15" s="8">
        <f t="shared" si="160"/>
        <v>0</v>
      </c>
      <c r="DZ15" s="47">
        <f t="shared" si="67"/>
        <v>0</v>
      </c>
      <c r="EA15" s="8">
        <f t="shared" ref="EA15:EK15" si="161">EA3</f>
        <v>2025</v>
      </c>
      <c r="EB15" s="8">
        <f t="shared" si="161"/>
        <v>2026</v>
      </c>
      <c r="EC15" s="8">
        <f t="shared" si="161"/>
        <v>2027</v>
      </c>
      <c r="ED15" s="8">
        <f t="shared" si="161"/>
        <v>2028</v>
      </c>
      <c r="EE15" s="8">
        <f t="shared" si="161"/>
        <v>2029</v>
      </c>
      <c r="EF15" s="8">
        <f t="shared" si="161"/>
        <v>2030</v>
      </c>
      <c r="EG15" s="8">
        <f t="shared" si="161"/>
        <v>2031</v>
      </c>
      <c r="EH15" s="8">
        <f t="shared" si="161"/>
        <v>2032</v>
      </c>
      <c r="EI15" s="8">
        <f t="shared" si="161"/>
        <v>2033</v>
      </c>
      <c r="EJ15" s="8">
        <f t="shared" si="161"/>
        <v>2034</v>
      </c>
      <c r="EK15" s="8" t="str">
        <f t="shared" si="161"/>
        <v>Totalt</v>
      </c>
      <c r="EM15" s="47">
        <f t="shared" si="69"/>
        <v>0</v>
      </c>
      <c r="EN15" s="8">
        <f t="shared" ref="EN15:EX15" si="162">EN3</f>
        <v>2025</v>
      </c>
      <c r="EO15" s="8">
        <f t="shared" si="162"/>
        <v>2026</v>
      </c>
      <c r="EP15" s="8">
        <f t="shared" si="162"/>
        <v>2027</v>
      </c>
      <c r="EQ15" s="8">
        <f t="shared" si="162"/>
        <v>2028</v>
      </c>
      <c r="ER15" s="8">
        <f t="shared" si="162"/>
        <v>2029</v>
      </c>
      <c r="ES15" s="8">
        <f t="shared" si="162"/>
        <v>2030</v>
      </c>
      <c r="ET15" s="8">
        <f t="shared" si="162"/>
        <v>2031</v>
      </c>
      <c r="EU15" s="8">
        <f t="shared" si="162"/>
        <v>2032</v>
      </c>
      <c r="EV15" s="8">
        <f t="shared" si="162"/>
        <v>2033</v>
      </c>
      <c r="EW15" s="8">
        <f t="shared" si="162"/>
        <v>2034</v>
      </c>
      <c r="EX15" s="8">
        <f t="shared" si="162"/>
        <v>0</v>
      </c>
      <c r="FA15" s="47">
        <f t="shared" si="55"/>
        <v>0</v>
      </c>
      <c r="FB15" s="8">
        <f t="shared" ref="FB15:FL15" si="163">FB3</f>
        <v>2025</v>
      </c>
      <c r="FC15" s="8">
        <f t="shared" si="163"/>
        <v>2026</v>
      </c>
      <c r="FD15" s="8">
        <f t="shared" si="163"/>
        <v>2027</v>
      </c>
      <c r="FE15" s="8">
        <f t="shared" si="163"/>
        <v>2028</v>
      </c>
      <c r="FF15" s="8">
        <f t="shared" si="163"/>
        <v>2029</v>
      </c>
      <c r="FG15" s="8">
        <f t="shared" si="163"/>
        <v>2030</v>
      </c>
      <c r="FH15" s="8">
        <f t="shared" si="163"/>
        <v>2031</v>
      </c>
      <c r="FI15" s="8">
        <f t="shared" si="163"/>
        <v>2032</v>
      </c>
      <c r="FJ15" s="8">
        <f t="shared" si="163"/>
        <v>2033</v>
      </c>
      <c r="FK15" s="8">
        <f t="shared" si="163"/>
        <v>2034</v>
      </c>
      <c r="FL15" s="8">
        <f t="shared" si="163"/>
        <v>0</v>
      </c>
      <c r="FO15" s="6">
        <f t="shared" ref="FO15:FX15" si="164">AR15</f>
        <v>2025</v>
      </c>
      <c r="FP15" s="6">
        <f t="shared" si="164"/>
        <v>2026</v>
      </c>
      <c r="FQ15" s="6">
        <f t="shared" si="164"/>
        <v>2027</v>
      </c>
      <c r="FR15" s="6">
        <f t="shared" si="164"/>
        <v>2028</v>
      </c>
      <c r="FS15" s="6">
        <f t="shared" si="164"/>
        <v>2029</v>
      </c>
      <c r="FT15" s="6">
        <f t="shared" si="164"/>
        <v>2030</v>
      </c>
      <c r="FU15" s="6">
        <f t="shared" si="164"/>
        <v>2031</v>
      </c>
      <c r="FV15" s="6">
        <f t="shared" si="164"/>
        <v>2032</v>
      </c>
      <c r="FW15" s="6">
        <f t="shared" si="164"/>
        <v>2033</v>
      </c>
      <c r="FX15" s="6">
        <f t="shared" si="164"/>
        <v>2034</v>
      </c>
    </row>
    <row r="16" spans="1:180" ht="15" x14ac:dyDescent="0.25">
      <c r="B16" s="511"/>
      <c r="C16" s="420" t="e">
        <f>IF(Registrering!#REF!="Fast beløp",0,CW16)</f>
        <v>#REF!</v>
      </c>
      <c r="D16" s="420">
        <f>SUM(AR16:BA16)</f>
        <v>0</v>
      </c>
      <c r="E16" s="420">
        <f t="shared" ref="E16:E23" si="165">IFERROR(SUM(BC16:BL16),0)</f>
        <v>0</v>
      </c>
      <c r="F16" s="420">
        <f t="shared" ref="F16:F23" si="166">SUM(D16:E16)</f>
        <v>0</v>
      </c>
      <c r="G16" s="58">
        <f>SUM(K16:T16)</f>
        <v>0</v>
      </c>
      <c r="H16" s="562"/>
      <c r="I16" s="565"/>
      <c r="J16" s="576"/>
      <c r="K16" s="577"/>
      <c r="L16" s="577"/>
      <c r="M16" s="577"/>
      <c r="N16" s="577"/>
      <c r="O16" s="577"/>
      <c r="P16" s="577"/>
      <c r="Q16" s="577"/>
      <c r="R16" s="577"/>
      <c r="S16" s="577"/>
      <c r="T16" s="577"/>
      <c r="AG16" s="6">
        <f t="shared" ref="AG16:AG24" si="167">I16</f>
        <v>0</v>
      </c>
      <c r="AH16" s="6">
        <f>AG16*Tabeller!$I$35</f>
        <v>0</v>
      </c>
      <c r="AI16" s="6">
        <f t="shared" ref="AI16:AI24" si="168">IF(AG16&gt;0,(AH16-400)/52*47,0)</f>
        <v>0</v>
      </c>
      <c r="AJ16" s="87">
        <f>AI16*Tabeller!$H$26</f>
        <v>0</v>
      </c>
      <c r="AK16" s="6">
        <f>SUM(AI16:AJ16,AL16)*Tabeller!$H$28</f>
        <v>0</v>
      </c>
      <c r="AL16" s="6">
        <f>AH16*Tabeller!$H$27</f>
        <v>0</v>
      </c>
      <c r="AM16" s="6">
        <f t="shared" ref="AM16:AM24" si="169">SUM(AI16:AL16)</f>
        <v>0</v>
      </c>
      <c r="AN16" s="6">
        <f>AM16+(IF(B16="Teknisk adm bistand",Registrering!$E$43,Registrering!$B$43))</f>
        <v>501000</v>
      </c>
      <c r="AO16" s="6">
        <f>AN16/Tabeller!$H$5</f>
        <v>307.73955773955777</v>
      </c>
      <c r="AR16" s="6">
        <f>((K16*Budsjett_FL!$AM16))</f>
        <v>0</v>
      </c>
      <c r="AS16" s="6">
        <f>((L16*Budsjett_FL!$AM16)*(Tabeller!J$35))</f>
        <v>0</v>
      </c>
      <c r="AT16" s="6">
        <f>((M16*Budsjett_FL!$AM16)*(Tabeller!K$35))</f>
        <v>0</v>
      </c>
      <c r="AU16" s="6">
        <f>((N16*Budsjett_FL!$AM16)*(Tabeller!L$35))</f>
        <v>0</v>
      </c>
      <c r="AV16" s="6">
        <f>((O16*Budsjett_FL!$AM16)*(Tabeller!M$35))</f>
        <v>0</v>
      </c>
      <c r="AW16" s="6">
        <f>((P16*Budsjett_FL!$AM16)*(Tabeller!N$35))</f>
        <v>0</v>
      </c>
      <c r="AX16" s="6">
        <f>((Q16*Budsjett_FL!$AM16)*(Tabeller!O$35))</f>
        <v>0</v>
      </c>
      <c r="AY16" s="6">
        <f>((R16*Budsjett_FL!$AM16)*(Tabeller!P$35))</f>
        <v>0</v>
      </c>
      <c r="AZ16" s="6">
        <f>((S16*Budsjett_FL!$AM16)*(Tabeller!Q$35))</f>
        <v>0</v>
      </c>
      <c r="BA16" s="6">
        <f>((T16*Budsjett_FL!$AM16)*(Tabeller!R$35))</f>
        <v>0</v>
      </c>
      <c r="BC16" s="6">
        <f t="shared" ref="BC16:BC24" si="170">IFERROR(IF($E$81&gt;$E$80,BO16,FO16),0)</f>
        <v>0</v>
      </c>
      <c r="BD16" s="6">
        <f t="shared" ref="BD16:BD24" si="171">IFERROR(IF($E$81&gt;$E$80,BP16,FP16),0)</f>
        <v>0</v>
      </c>
      <c r="BE16" s="6">
        <f t="shared" ref="BE16:BE24" si="172">IFERROR(IF($E$81&gt;$E$80,BQ16,FQ16),0)</f>
        <v>0</v>
      </c>
      <c r="BF16" s="6">
        <f t="shared" ref="BF16:BF24" si="173">IFERROR(IF($E$81&gt;$E$80,BR16,FR16),0)</f>
        <v>0</v>
      </c>
      <c r="BG16" s="6">
        <f t="shared" ref="BG16:BG24" si="174">IFERROR(IF($E$81&gt;$E$80,BS16,FS16),0)</f>
        <v>0</v>
      </c>
      <c r="BH16" s="6">
        <f t="shared" ref="BH16:BH24" si="175">IFERROR(IF($E$81&gt;$E$80,BT16,FT16),0)</f>
        <v>0</v>
      </c>
      <c r="BI16" s="6">
        <f t="shared" ref="BI16:BI24" si="176">IFERROR(IF($E$81&gt;$E$80,BU16,FU16),0)</f>
        <v>0</v>
      </c>
      <c r="BJ16" s="6">
        <f t="shared" ref="BJ16:BJ24" si="177">IFERROR(IF($E$81&gt;$E$80,BV16,FV16),0)</f>
        <v>0</v>
      </c>
      <c r="BK16" s="6">
        <f t="shared" ref="BK16:BK24" si="178">IFERROR(IF($E$81&gt;$E$80,BW16,FW16),0)</f>
        <v>0</v>
      </c>
      <c r="BL16" s="6">
        <f t="shared" ref="BL16:BL24" si="179">IFERROR(IF($E$81&gt;$E$80,BX16,FX16),0)</f>
        <v>0</v>
      </c>
      <c r="BO16" s="6">
        <f>IFERROR(IF($F$83=$M$82,AR16*$E$82,AR16*Budsjett_FL!$E$83),0)</f>
        <v>0</v>
      </c>
      <c r="BP16" s="6">
        <f>IFERROR(IF($F$83=$M$82,AS16*$E$82,AS16*Budsjett_FL!$E$83),0)</f>
        <v>0</v>
      </c>
      <c r="BQ16" s="6">
        <f>IFERROR(IF($F$83=$M$82,AT16*$E$82,AT16*Budsjett_FL!$E$83),0)</f>
        <v>0</v>
      </c>
      <c r="BR16" s="6">
        <f>IFERROR(IF($F$83=$M$82,AU16*$E$82,AU16*Budsjett_FL!$E$83),0)</f>
        <v>0</v>
      </c>
      <c r="BS16" s="6">
        <f>IFERROR(IF($F$83=$M$82,AV16*$E$82,AV16*Budsjett_FL!$E$83),0)</f>
        <v>0</v>
      </c>
      <c r="BT16" s="6">
        <f>IFERROR(IF($F$83=$M$82,AW16*$E$82,AW16*Budsjett_FL!$E$83),0)</f>
        <v>0</v>
      </c>
      <c r="BU16" s="6">
        <f>IFERROR(IF($F$83=$M$82,AX16*$E$82,AX16*Budsjett_FL!$E$83),0)</f>
        <v>0</v>
      </c>
      <c r="BV16" s="6">
        <f>IFERROR(IF($F$83=$M$82,AY16*$E$82,AY16*Budsjett_FL!$E$83),0)</f>
        <v>0</v>
      </c>
      <c r="BW16" s="6">
        <f>IFERROR(IF($F$83=$M$82,AZ16*$E$82,AZ16*Budsjett_FL!$E$83),0)</f>
        <v>0</v>
      </c>
      <c r="BX16" s="6">
        <f>IFERROR(IF($F$83=$M$82,BA16*$E$82,BA16*Budsjett_FL!$E$83),0)</f>
        <v>0</v>
      </c>
      <c r="CA16" s="6">
        <f t="shared" ref="CA16:CJ23" si="180">BC16-BO16</f>
        <v>0</v>
      </c>
      <c r="CB16" s="6">
        <f t="shared" si="180"/>
        <v>0</v>
      </c>
      <c r="CC16" s="6">
        <f t="shared" si="180"/>
        <v>0</v>
      </c>
      <c r="CD16" s="6">
        <f t="shared" si="180"/>
        <v>0</v>
      </c>
      <c r="CE16" s="6">
        <f t="shared" si="180"/>
        <v>0</v>
      </c>
      <c r="CF16" s="6">
        <f t="shared" si="180"/>
        <v>0</v>
      </c>
      <c r="CG16" s="6">
        <f t="shared" si="180"/>
        <v>0</v>
      </c>
      <c r="CH16" s="6">
        <f t="shared" si="180"/>
        <v>0</v>
      </c>
      <c r="CI16" s="6">
        <f t="shared" si="180"/>
        <v>0</v>
      </c>
      <c r="CJ16" s="6">
        <f t="shared" si="180"/>
        <v>0</v>
      </c>
      <c r="CL16" s="47">
        <f t="shared" ref="CL16:CL24" si="181">B16</f>
        <v>0</v>
      </c>
      <c r="CM16" s="6">
        <f>-((IF($CL16="Teknisk/adm. bistand/Feltassistent",Budsjett_FL!AR16*(1+Tabeller!$I$61),0))+(IF($CL16="Forsker - professor",Tabeller!I$55*K16,0)+IF($CL16="Prosjektleder/adm.leder",Tabeller!I$54*K16,0)+IF($CL16="Forsker - 1.aman.",Tabeller!I$56*K16,0)+IF($CL16="Gjesteforsker",Tabeller!I$57*K16,0)+IF($CL16="Postdoktor / forsker",Tabeller!I$58*K16,0)+IF($CL16="Stipendiat",Tabeller!I$59*K16,0)+IF($CL16="Forsker (rundsum)",Tabeller!#REF!*K16,0)+IF($CL16="Vit.ass",Tabeller!I$60*K16,0)))</f>
        <v>0</v>
      </c>
      <c r="CN16" s="6">
        <f>-((IF($CL16="Teknisk/adm. bistand/Feltassistent",Budsjett_FL!AS16*(1+Tabeller!$I$61),0))+(IF($CL16="Forsker - professor",Tabeller!J$55*L16,0)+IF($CL16="Prosjektleder/adm.leder",Tabeller!J$54*L16,0)+IF($CL16="Forsker - 1.aman.",Tabeller!J$56*L16,0)+IF($CL16="Gjesteforsker",Tabeller!J$57*L16,0)+IF($CL16="Postdoktor / forsker",Tabeller!J$58*L16,0)+IF($CL16="Stipendiat",Tabeller!J$59*L16,0)+IF($CL16="Forsker (rundsum)",Tabeller!#REF!*L16,0)+IF($CL16="Vit.ass",Tabeller!J$60*L16,0)))</f>
        <v>0</v>
      </c>
      <c r="CO16" s="6">
        <f>-((IF($CL16="Teknisk/adm. bistand/Feltassistent",Budsjett_FL!AT16*(1+Tabeller!$I$61),0))+(IF($CL16="Forsker - professor",Tabeller!K$55*M16,0)+IF($CL16="Prosjektleder/adm.leder",Tabeller!K$54*M16,0)+IF($CL16="Forsker - 1.aman.",Tabeller!K$56*M16,0)+IF($CL16="Gjesteforsker",Tabeller!K$57*M16,0)+IF($CL16="Postdoktor / forsker",Tabeller!K$58*M16,0)+IF($CL16="Stipendiat",Tabeller!K$59*M16,0)+IF($CL16="Forsker (rundsum)",Tabeller!#REF!*M16,0)+IF($CL16="Vit.ass",Tabeller!K$60*M16,0)))</f>
        <v>0</v>
      </c>
      <c r="CP16" s="6">
        <f>-((IF($CL16="Teknisk/adm. bistand/Feltassistent",Budsjett_FL!AU16*(1+Tabeller!$I$61),0))+(IF($CL16="Forsker - professor",Tabeller!L$55*N16,0)+IF($CL16="Prosjektleder/adm.leder",Tabeller!L$54*N16,0)+IF($CL16="Forsker - 1.aman.",Tabeller!L$56*N16,0)+IF($CL16="Gjesteforsker",Tabeller!L$57*N16,0)+IF($CL16="Postdoktor / forsker",Tabeller!L$58*N16,0)+IF($CL16="Stipendiat",Tabeller!L$59*N16,0)+IF($CL16="Forsker (rundsum)",Tabeller!#REF!*N16,0)+IF($CL16="Vit.ass",Tabeller!L$60*N16,0)))</f>
        <v>0</v>
      </c>
      <c r="CQ16" s="6">
        <f>-((IF($CL16="Teknisk/adm. bistand/Feltassistent",Budsjett_FL!AV16*(1+Tabeller!$I$61),0))+(IF($CL16="Forsker - professor",Tabeller!M$55*O16,0)+IF($CL16="Prosjektleder/adm.leder",Tabeller!M$54*O16,0)+IF($CL16="Forsker - 1.aman.",Tabeller!M$56*O16,0)+IF($CL16="Gjesteforsker",Tabeller!M$57*O16,0)+IF($CL16="Postdoktor / forsker",Tabeller!M$58*O16,0)+IF($CL16="Stipendiat",Tabeller!M$59*O16,0)+IF($CL16="Forsker (rundsum)",Tabeller!#REF!*O16,0)+IF($CL16="Vit.ass",Tabeller!M$60*O16,0)))</f>
        <v>0</v>
      </c>
      <c r="CR16" s="6">
        <f>-((IF($CL16="Teknisk/adm. bistand/Feltassistent",Budsjett_FL!AW16*(1+Tabeller!$I$61),0))+(IF($CL16="Forsker - professor",Tabeller!N$55*P16,0)+IF($CL16="Prosjektleder/adm.leder",Tabeller!N$54*P16,0)+IF($CL16="Forsker - 1.aman.",Tabeller!N$56*P16,0)+IF($CL16="Gjesteforsker",Tabeller!N$57*P16,0)+IF($CL16="Postdoktor / forsker",Tabeller!N$58*P16,0)+IF($CL16="Stipendiat",Tabeller!N$59*P16,0)+IF($CL16="Forsker (rundsum)",Tabeller!#REF!*P16,0)+IF($CL16="Vit.ass",Tabeller!N$60*P16,0)))</f>
        <v>0</v>
      </c>
      <c r="CS16" s="6">
        <f>-((IF($CL16="Teknisk/adm. bistand/Feltassistent",Budsjett_FL!AX16*(1+Tabeller!$I$61),0))+(IF($CL16="Forsker - professor",Tabeller!O$55*Q16,0)+IF($CL16="Prosjektleder/adm.leder",Tabeller!O$54*Q16,0)+IF($CL16="Forsker - 1.aman.",Tabeller!O$56*Q16,0)+IF($CL16="Gjesteforsker",Tabeller!O$57*Q16,0)+IF($CL16="Postdoktor / forsker",Tabeller!O$58*Q16,0)+IF($CL16="Stipendiat",Tabeller!O$59*Q16,0)+IF($CL16="Forsker (rundsum)",Tabeller!#REF!*Q16,0)+IF($CL16="Vit.ass",Tabeller!O$60*Q16,0)))</f>
        <v>0</v>
      </c>
      <c r="CT16" s="6">
        <f>-((IF($CL16="Teknisk/adm. bistand/Feltassistent",Budsjett_FL!AY16*(1+Tabeller!$I$61),0))+(IF($CL16="Forsker - professor",Tabeller!P$55*R16,0)+IF($CL16="Prosjektleder/adm.leder",Tabeller!P$54*R16,0)+IF($CL16="Forsker - 1.aman.",Tabeller!P$56*R16,0)+IF($CL16="Gjesteforsker",Tabeller!P$57*R16,0)+IF($CL16="Postdoktor / forsker",Tabeller!P$58*R16,0)+IF($CL16="Stipendiat",Tabeller!P$59*R16,0)+IF($CL16="Forsker (rundsum)",Tabeller!#REF!*R16,0)+IF($CL16="Vit.ass",Tabeller!P$60*R16,0)))</f>
        <v>0</v>
      </c>
      <c r="CU16" s="6">
        <f>-((IF($CL16="Teknisk/adm. bistand/Feltassistent",Budsjett_FL!AZ16*(1+Tabeller!$I$61),0))+(IF($CL16="Forsker - professor",Tabeller!Q$55*S16,0)+IF($CL16="Prosjektleder/adm.leder",Tabeller!Q$54*S16,0)+IF($CL16="Forsker - 1.aman.",Tabeller!Q$56*S16,0)+IF($CL16="Gjesteforsker",Tabeller!Q$57*S16,0)+IF($CL16="Postdoktor / forsker",Tabeller!Q$58*S16,0)+IF($CL16="Stipendiat",Tabeller!Q$59*S16,0)+IF($CL16="Forsker (rundsum)",Tabeller!#REF!*S16,0)+IF($CL16="Vit.ass",Tabeller!Q$60*S16,0)))</f>
        <v>0</v>
      </c>
      <c r="CV16" s="6">
        <f>-((IF($CL16="Teknisk/adm. bistand/Feltassistent",Budsjett_FL!BA16*(1+Tabeller!$I$61),0))+(IF($CL16="Forsker - professor",Tabeller!R$55*T16,0)+IF($CL16="Prosjektleder/adm.leder",Tabeller!R$54*T16,0)+IF($CL16="Forsker - 1.aman.",Tabeller!R$56*T16,0)+IF($CL16="Gjesteforsker",Tabeller!R$57*T16,0)+IF($CL16="Postdoktor / forsker",Tabeller!R$58*T16,0)+IF($CL16="Stipendiat",Tabeller!R$59*T16,0)+IF($CL16="Forsker (rundsum)",Tabeller!#REF!*T16,0)+IF($CL16="Vit.ass",Tabeller!R$60*T16,0)))</f>
        <v>0</v>
      </c>
      <c r="CW16" s="8">
        <f>SUM(CM16:CV16)</f>
        <v>0</v>
      </c>
      <c r="CZ16" s="47">
        <f t="shared" ref="CZ16:CZ23" si="182">CL16</f>
        <v>0</v>
      </c>
      <c r="DA16" s="6">
        <f>-((IF($CZ16="Teknisk/adm. bistand/Feltassistent",IF(Budsjett_FL!AR16*(1+Tabeller!$I$61)&gt;Tabeller!I$55,Tabeller!I$55,Budsjett_FL!AR16*(1+Tabeller!$I$61)),0))+(IF($CZ16="Forsker - professor",Tabeller!I$55*K16,0)+IF($CZ16="Prosjektleder/adm.leder",Tabeller!I$54*K16,0)+IF($CZ16="Forsker - 1.aman.",Tabeller!I$56*K16,0)+IF($CZ16="Gjesteforsker",Tabeller!I$57*K16,0)+IF($CZ16="Postdoktor / forsker",Tabeller!I$58*K16,0)+IF($CZ16="Stipendiat",Tabeller!I$59*K16,0)+IF($CZ16="Forsker (rundsum)",Tabeller!#REF!*K16,0)+IF($CZ16="Vit.ass",Tabeller!I$60*K16,0))/1)</f>
        <v>0</v>
      </c>
      <c r="DB16" s="6">
        <f>-((IF($CZ16="Teknisk/adm. bistand/Feltassistent",IF(Budsjett_FL!AS16*(1+Tabeller!$I$61)&gt;Tabeller!J$55,Tabeller!J$55,Budsjett_FL!AS16*(1+Tabeller!$I$61)),0))+(IF($CZ16="Forsker - professor",Tabeller!J$55*L16,0)+IF($CZ16="Prosjektleder/adm.leder",Tabeller!J$54*L16,0)+IF($CZ16="Forsker - 1.aman.",Tabeller!J$56*L16,0)+IF($CZ16="Gjesteforsker",Tabeller!J$57*L16,0)+IF($CZ16="Postdoktor / forsker",Tabeller!J$58*L16,0)+IF($CZ16="Stipendiat",Tabeller!J$59*L16,0)+IF($CZ16="Forsker (rundsum)",Tabeller!#REF!*L16,0)+IF($CZ16="Vit.ass",Tabeller!J$60*L16,0))/1)</f>
        <v>0</v>
      </c>
      <c r="DC16" s="6">
        <f>-((IF($CZ16="Teknisk/adm. bistand/Feltassistent",IF(Budsjett_FL!AT16*(1+Tabeller!$I$61)&gt;Tabeller!K$55,Tabeller!K$55,Budsjett_FL!AT16*(1+Tabeller!$I$61)),0))+(IF($CZ16="Forsker - professor",Tabeller!K$55*M16,0)+IF($CZ16="Prosjektleder/adm.leder",Tabeller!K$54*M16,0)+IF($CZ16="Forsker - 1.aman.",Tabeller!K$56*M16,0)+IF($CZ16="Gjesteforsker",Tabeller!K$57*M16,0)+IF($CZ16="Postdoktor / forsker",Tabeller!K$58*M16,0)+IF($CZ16="Stipendiat",Tabeller!K$59*M16,0)+IF($CZ16="Forsker (rundsum)",Tabeller!#REF!*M16,0)+IF($CZ16="Vit.ass",Tabeller!K$60*M16,0))/1)</f>
        <v>0</v>
      </c>
      <c r="DD16" s="6">
        <f>-((IF($CZ16="Teknisk/adm. bistand/Feltassistent",IF(Budsjett_FL!AU16*(1+Tabeller!$I$61)&gt;Tabeller!L$55,Tabeller!L$55,Budsjett_FL!AU16*(1+Tabeller!$I$61)),0))+(IF($CZ16="Forsker - professor",Tabeller!L$55*N16,0)+IF($CZ16="Prosjektleder/adm.leder",Tabeller!L$54*N16,0)+IF($CZ16="Forsker - 1.aman.",Tabeller!L$56*N16,0)+IF($CZ16="Gjesteforsker",Tabeller!L$57*N16,0)+IF($CZ16="Postdoktor / forsker",Tabeller!L$58*N16,0)+IF($CZ16="Stipendiat",Tabeller!L$59*N16,0)+IF($CZ16="Forsker (rundsum)",Tabeller!#REF!*N16,0)+IF($CZ16="Vit.ass",Tabeller!L$60*N16,0))/1)</f>
        <v>0</v>
      </c>
      <c r="DE16" s="6">
        <f>-((IF($CZ16="Teknisk/adm. bistand/Feltassistent",IF(Budsjett_FL!AV16*(1+Tabeller!$I$61)&gt;Tabeller!M$55,Tabeller!M$55,Budsjett_FL!AV16*(1+Tabeller!$I$61)),0))+(IF($CZ16="Forsker - professor",Tabeller!M$55*O16,0)+IF($CZ16="Prosjektleder/adm.leder",Tabeller!M$54*O16,0)+IF($CZ16="Forsker - 1.aman.",Tabeller!M$56*O16,0)+IF($CZ16="Gjesteforsker",Tabeller!M$57*O16,0)+IF($CZ16="Postdoktor / forsker",Tabeller!M$58*O16,0)+IF($CZ16="Stipendiat",Tabeller!M$59*O16,0)+IF($CZ16="Forsker (rundsum)",Tabeller!#REF!*O16,0)+IF($CZ16="Vit.ass",Tabeller!M$60*O16,0))/1)</f>
        <v>0</v>
      </c>
      <c r="DF16" s="6">
        <f>-((IF($CZ16="Teknisk/adm. bistand/Feltassistent",IF(Budsjett_FL!AW16*(1+Tabeller!$I$61)&gt;Tabeller!N$55,Tabeller!N$55,Budsjett_FL!AW16*(1+Tabeller!$I$61)),0))+(IF($CZ16="Forsker - professor",Tabeller!N$55*P16,0)+IF($CZ16="Prosjektleder/adm.leder",Tabeller!N$54*P16,0)+IF($CZ16="Forsker - 1.aman.",Tabeller!N$56*P16,0)+IF($CZ16="Gjesteforsker",Tabeller!N$57*P16,0)+IF($CZ16="Postdoktor / forsker",Tabeller!N$58*P16,0)+IF($CZ16="Stipendiat",Tabeller!N$59*P16,0)+IF($CZ16="Forsker (rundsum)",Tabeller!#REF!*P16,0)+IF($CZ16="Vit.ass",Tabeller!N$60*P16,0))/1)</f>
        <v>0</v>
      </c>
      <c r="DG16" s="6">
        <f>-((IF($CZ16="Teknisk/adm. bistand/Feltassistent",IF(Budsjett_FL!AX16*(1+Tabeller!$I$61)&gt;Tabeller!O$55,Tabeller!O$55,Budsjett_FL!AX16*(1+Tabeller!$I$61)),0))+(IF($CZ16="Forsker - professor",Tabeller!O$55*Q16,0)+IF($CZ16="Prosjektleder/adm.leder",Tabeller!O$54*Q16,0)+IF($CZ16="Forsker - 1.aman.",Tabeller!O$56*Q16,0)+IF($CZ16="Gjesteforsker",Tabeller!O$57*Q16,0)+IF($CZ16="Postdoktor / forsker",Tabeller!O$58*Q16,0)+IF($CZ16="Stipendiat",Tabeller!O$59*Q16,0)+IF($CZ16="Forsker (rundsum)",Tabeller!#REF!*Q16,0)+IF($CZ16="Vit.ass",Tabeller!O$60*Q16,0))/1)</f>
        <v>0</v>
      </c>
      <c r="DH16" s="6">
        <f>-((IF($CZ16="Teknisk/adm. bistand/Feltassistent",IF(Budsjett_FL!AY16*(1+Tabeller!$I$61)&gt;Tabeller!P$55,Tabeller!P$55,Budsjett_FL!AY16*(1+Tabeller!$I$61)),0))+(IF($CZ16="Forsker - professor",Tabeller!P$55*R16,0)+IF($CZ16="Prosjektleder/adm.leder",Tabeller!P$54*R16,0)+IF($CZ16="Forsker - 1.aman.",Tabeller!P$56*R16,0)+IF($CZ16="Gjesteforsker",Tabeller!P$57*R16,0)+IF($CZ16="Postdoktor / forsker",Tabeller!P$58*R16,0)+IF($CZ16="Stipendiat",Tabeller!P$59*R16,0)+IF($CZ16="Forsker (rundsum)",Tabeller!#REF!*R16,0)+IF($CZ16="Vit.ass",Tabeller!P$60*R16,0))/1)</f>
        <v>0</v>
      </c>
      <c r="DI16" s="6">
        <f>-((IF($CZ16="Teknisk/adm. bistand/Feltassistent",IF(Budsjett_FL!AZ16*(1+Tabeller!$I$61)&gt;Tabeller!Q$55,Tabeller!Q$55,Budsjett_FL!AZ16*(1+Tabeller!$I$61)),0))+(IF($CZ16="Forsker - professor",Tabeller!Q$55*S16,0)+IF($CZ16="Prosjektleder/adm.leder",Tabeller!Q$54*S16,0)+IF($CZ16="Forsker - 1.aman.",Tabeller!Q$56*S16,0)+IF($CZ16="Gjesteforsker",Tabeller!Q$57*S16,0)+IF($CZ16="Postdoktor / forsker",Tabeller!Q$58*S16,0)+IF($CZ16="Stipendiat",Tabeller!Q$59*S16,0)+IF($CZ16="Forsker (rundsum)",Tabeller!#REF!*S16,0)+IF($CZ16="Vit.ass",Tabeller!Q$60*S16,0))/1)</f>
        <v>0</v>
      </c>
      <c r="DJ16" s="6">
        <f>-((IF($CZ16="Teknisk/adm. bistand/Feltassistent",IF(Budsjett_FL!BA16*(1+Tabeller!$I$61)&gt;Tabeller!R$55,Tabeller!R$55,Budsjett_FL!BA16*(1+Tabeller!$I$61)),0))+(IF($CZ16="Forsker - professor",Tabeller!R$55*T16,0)+IF($CZ16="Prosjektleder/adm.leder",Tabeller!R$54*T16,0)+IF($CZ16="Forsker - 1.aman.",Tabeller!R$56*T16,0)+IF($CZ16="Gjesteforsker",Tabeller!R$57*T16,0)+IF($CZ16="Postdoktor / forsker",Tabeller!R$58*T16,0)+IF($CZ16="Stipendiat",Tabeller!R$59*T16,0)+IF($CZ16="Forsker (rundsum)",Tabeller!#REF!*T16,0)+IF($CZ16="Vit.ass",Tabeller!R$60*T16,0))/1)</f>
        <v>0</v>
      </c>
      <c r="DK16" s="8">
        <f>SUM(DA16:DJ16)</f>
        <v>0</v>
      </c>
      <c r="DM16" s="47">
        <f t="shared" si="65"/>
        <v>0</v>
      </c>
      <c r="DN16" s="6">
        <f t="shared" ref="DN16:DN24" si="183">IF($H16=$DM$1,CM16,0)</f>
        <v>0</v>
      </c>
      <c r="DO16" s="6">
        <f t="shared" ref="DO16:DO24" si="184">IF($H16=$DM$1,CN16,0)</f>
        <v>0</v>
      </c>
      <c r="DP16" s="6">
        <f t="shared" ref="DP16:DP24" si="185">IF($H16=$DM$1,CO16,0)</f>
        <v>0</v>
      </c>
      <c r="DQ16" s="6">
        <f t="shared" ref="DQ16:DQ24" si="186">IF($H16=$DM$1,CP16,0)</f>
        <v>0</v>
      </c>
      <c r="DR16" s="6">
        <f t="shared" ref="DR16:DR24" si="187">IF($H16=$DM$1,CQ16,0)</f>
        <v>0</v>
      </c>
      <c r="DS16" s="6">
        <f t="shared" ref="DS16:DS24" si="188">IF($H16=$DM$1,CR16,0)</f>
        <v>0</v>
      </c>
      <c r="DT16" s="6">
        <f t="shared" ref="DT16:DT24" si="189">IF($H16=$DM$1,CS16,0)</f>
        <v>0</v>
      </c>
      <c r="DU16" s="6">
        <f t="shared" ref="DU16:DU24" si="190">IF($H16=$DM$1,CT16,0)</f>
        <v>0</v>
      </c>
      <c r="DV16" s="6">
        <f t="shared" ref="DV16:DV24" si="191">IF($H16=$DM$1,CU16,0)</f>
        <v>0</v>
      </c>
      <c r="DW16" s="6">
        <f t="shared" ref="DW16:DW24" si="192">IF($H16=$DM$1,CV16,0)</f>
        <v>0</v>
      </c>
      <c r="DX16" s="8">
        <f>SUM(DN16:DW16)</f>
        <v>0</v>
      </c>
      <c r="DZ16" s="47">
        <f t="shared" si="67"/>
        <v>0</v>
      </c>
      <c r="EA16" s="6">
        <f t="shared" ref="EA16:EA24" si="193">IF($H16=$DZ$1,CM16,0)</f>
        <v>0</v>
      </c>
      <c r="EB16" s="6">
        <f t="shared" ref="EB16:EB24" si="194">IF($H16=$DZ$1,CN16,0)</f>
        <v>0</v>
      </c>
      <c r="EC16" s="6">
        <f t="shared" ref="EC16:EC24" si="195">IF($H16=$DZ$1,CO16,0)</f>
        <v>0</v>
      </c>
      <c r="ED16" s="6">
        <f t="shared" ref="ED16:ED24" si="196">IF($H16=$DZ$1,CP16,0)</f>
        <v>0</v>
      </c>
      <c r="EE16" s="6">
        <f t="shared" ref="EE16:EE24" si="197">IF($H16=$DZ$1,CQ16,0)</f>
        <v>0</v>
      </c>
      <c r="EF16" s="6">
        <f t="shared" ref="EF16:EF24" si="198">IF($H16=$DZ$1,CR16,0)</f>
        <v>0</v>
      </c>
      <c r="EG16" s="6">
        <f t="shared" ref="EG16:EG24" si="199">IF($H16=$DZ$1,CS16,0)</f>
        <v>0</v>
      </c>
      <c r="EH16" s="6">
        <f t="shared" ref="EH16:EH24" si="200">IF($H16=$DZ$1,CT16,0)</f>
        <v>0</v>
      </c>
      <c r="EI16" s="6">
        <f t="shared" ref="EI16:EI24" si="201">IF($H16=$DZ$1,CU16,0)</f>
        <v>0</v>
      </c>
      <c r="EJ16" s="6">
        <f t="shared" ref="EJ16:EJ24" si="202">IF($H16=$DZ$1,CV16,0)</f>
        <v>0</v>
      </c>
      <c r="EK16" s="8">
        <f>SUM(EA16:EJ16)</f>
        <v>0</v>
      </c>
      <c r="EM16" s="47">
        <f t="shared" si="69"/>
        <v>0</v>
      </c>
      <c r="EN16" s="6">
        <f t="shared" ref="EN16:EN24" si="203">IF($H16=$EM$1,CM16,0)</f>
        <v>0</v>
      </c>
      <c r="EO16" s="6">
        <f t="shared" ref="EO16:EO24" si="204">IF($H16=$EM$1,CN16,0)</f>
        <v>0</v>
      </c>
      <c r="EP16" s="6">
        <f t="shared" ref="EP16:EP24" si="205">IF($H16=$EM$1,CO16,0)</f>
        <v>0</v>
      </c>
      <c r="EQ16" s="6">
        <f t="shared" ref="EQ16:EQ24" si="206">IF($H16=$EM$1,CP16,0)</f>
        <v>0</v>
      </c>
      <c r="ER16" s="6">
        <f t="shared" ref="ER16:ER24" si="207">IF($H16=$EM$1,CQ16,0)</f>
        <v>0</v>
      </c>
      <c r="ES16" s="6">
        <f t="shared" ref="ES16:ES24" si="208">IF($H16=$EM$1,CR16,0)</f>
        <v>0</v>
      </c>
      <c r="ET16" s="6">
        <f t="shared" ref="ET16:ET24" si="209">IF($H16=$EM$1,CS16,0)</f>
        <v>0</v>
      </c>
      <c r="EU16" s="6">
        <f t="shared" ref="EU16:EU24" si="210">IF($H16=$EM$1,CT16,0)</f>
        <v>0</v>
      </c>
      <c r="EV16" s="6">
        <f t="shared" ref="EV16:EV24" si="211">IF($H16=$EM$1,CU16,0)</f>
        <v>0</v>
      </c>
      <c r="EW16" s="6">
        <f t="shared" ref="EW16:EW24" si="212">IF($H16=$EM$1,CV16,0)</f>
        <v>0</v>
      </c>
      <c r="EX16" s="8">
        <f>SUM(EN16:EW16)</f>
        <v>0</v>
      </c>
      <c r="FA16" s="47">
        <f t="shared" si="55"/>
        <v>0</v>
      </c>
      <c r="FB16" s="6"/>
      <c r="FC16" s="6"/>
      <c r="FD16" s="6"/>
      <c r="FE16" s="6"/>
      <c r="FF16" s="6"/>
      <c r="FG16" s="6"/>
      <c r="FH16" s="6"/>
      <c r="FI16" s="6"/>
      <c r="FJ16" s="6"/>
      <c r="FK16" s="6"/>
      <c r="FL16" s="8">
        <f>SUM(FB16:FK16)</f>
        <v>0</v>
      </c>
      <c r="FO16" s="6">
        <f>IFERROR(IF($B16="Teknisk/adm. Bistand",(K16)*Tabeller!J$11,(K16)*Tabeller!J$10),0)</f>
        <v>0</v>
      </c>
      <c r="FP16" s="6">
        <f>IFERROR(IF($B16="Teknisk/adm. Bistand",(L16)*Tabeller!K$11,(L16)*Tabeller!K$10),0)</f>
        <v>0</v>
      </c>
      <c r="FQ16" s="6">
        <f>IFERROR(IF($B16="Teknisk/adm. Bistand",(M16)*Tabeller!L$11,(M16)*Tabeller!L$10),0)</f>
        <v>0</v>
      </c>
      <c r="FR16" s="6">
        <f>IFERROR(IF($B16="Teknisk/adm. Bistand",(N16)*Tabeller!M$11,(N16)*Tabeller!M$10),0)</f>
        <v>0</v>
      </c>
      <c r="FS16" s="6">
        <f>IFERROR(IF($B16="Teknisk/adm. Bistand",(O16)*Tabeller!N$11,(O16)*Tabeller!N$10),0)</f>
        <v>0</v>
      </c>
      <c r="FT16" s="6">
        <f>IFERROR(IF($B16="Teknisk/adm. Bistand",(P16)*Tabeller!O$11,(P16)*Tabeller!O$10),0)</f>
        <v>0</v>
      </c>
      <c r="FU16" s="6">
        <f>IFERROR(IF($B16="Teknisk/adm. Bistand",(Q16)*Tabeller!P$11,(Q16)*Tabeller!P$10),0)</f>
        <v>0</v>
      </c>
      <c r="FV16" s="6">
        <f>IFERROR(IF($B16="Teknisk/adm. Bistand",(R16)*Tabeller!Q$11,(R16)*Tabeller!Q$10),0)</f>
        <v>0</v>
      </c>
      <c r="FW16" s="6">
        <f>IFERROR(IF($B16="Teknisk/adm. Bistand",(S16)*Tabeller!R$11,(S16)*Tabeller!R$10),0)</f>
        <v>0</v>
      </c>
      <c r="FX16" s="6">
        <f>IFERROR(IF($B16="Teknisk/adm. Bistand",(T16)*Tabeller!S$11,(T16)*Tabeller!S$10),0)</f>
        <v>0</v>
      </c>
    </row>
    <row r="17" spans="2:180" ht="15" x14ac:dyDescent="0.25">
      <c r="B17" s="511"/>
      <c r="C17" s="420" t="e">
        <f>IF(Registrering!#REF!="Fast beløp",0,CW17)</f>
        <v>#REF!</v>
      </c>
      <c r="D17" s="420">
        <f t="shared" ref="D17:D23" si="213">SUM(AR17:BA17)</f>
        <v>0</v>
      </c>
      <c r="E17" s="420">
        <f t="shared" si="165"/>
        <v>0</v>
      </c>
      <c r="F17" s="420">
        <f t="shared" si="166"/>
        <v>0</v>
      </c>
      <c r="G17" s="58">
        <f>SUM(K17:T17)</f>
        <v>0</v>
      </c>
      <c r="H17" s="562"/>
      <c r="I17" s="565"/>
      <c r="J17" s="576"/>
      <c r="K17" s="577"/>
      <c r="L17" s="577"/>
      <c r="M17" s="577"/>
      <c r="N17" s="577"/>
      <c r="O17" s="577"/>
      <c r="P17" s="577"/>
      <c r="Q17" s="577"/>
      <c r="R17" s="577"/>
      <c r="S17" s="577"/>
      <c r="T17" s="577"/>
      <c r="AG17" s="6">
        <f t="shared" si="167"/>
        <v>0</v>
      </c>
      <c r="AH17" s="6">
        <f>AG17*Tabeller!$I$35</f>
        <v>0</v>
      </c>
      <c r="AI17" s="6">
        <f t="shared" si="168"/>
        <v>0</v>
      </c>
      <c r="AJ17" s="87">
        <f>AI17*Tabeller!$H$26</f>
        <v>0</v>
      </c>
      <c r="AK17" s="6">
        <f>SUM(AI17:AJ17,AL17)*Tabeller!$H$28</f>
        <v>0</v>
      </c>
      <c r="AL17" s="6">
        <f>AH17*Tabeller!$H$27</f>
        <v>0</v>
      </c>
      <c r="AM17" s="6">
        <f t="shared" si="169"/>
        <v>0</v>
      </c>
      <c r="AN17" s="6">
        <f>AM17+(IF(B17="Teknisk adm bistand",Registrering!$E$43,Registrering!$B$43))</f>
        <v>501000</v>
      </c>
      <c r="AO17" s="6">
        <f>AN17/Tabeller!$H$5</f>
        <v>307.73955773955777</v>
      </c>
      <c r="AR17" s="6">
        <f>((K17*Budsjett_FL!$AM17))</f>
        <v>0</v>
      </c>
      <c r="AS17" s="6">
        <f>((L17*Budsjett_FL!$AM17)*(Tabeller!J$35))</f>
        <v>0</v>
      </c>
      <c r="AT17" s="6">
        <f>((M17*Budsjett_FL!$AM17)*(Tabeller!K$35))</f>
        <v>0</v>
      </c>
      <c r="AU17" s="6">
        <f>((N17*Budsjett_FL!$AM17)*(Tabeller!L$35))</f>
        <v>0</v>
      </c>
      <c r="AV17" s="6">
        <f>((O17*Budsjett_FL!$AM17)*(Tabeller!M$35))</f>
        <v>0</v>
      </c>
      <c r="AW17" s="6">
        <f>((P17*Budsjett_FL!$AM17)*(Tabeller!N$35))</f>
        <v>0</v>
      </c>
      <c r="AX17" s="6">
        <f>((Q17*Budsjett_FL!$AM17)*(Tabeller!O$35))</f>
        <v>0</v>
      </c>
      <c r="AY17" s="6">
        <f>((R17*Budsjett_FL!$AM17)*(Tabeller!P$35))</f>
        <v>0</v>
      </c>
      <c r="AZ17" s="6">
        <f>((S17*Budsjett_FL!$AM17)*(Tabeller!Q$35))</f>
        <v>0</v>
      </c>
      <c r="BA17" s="6">
        <f>((T17*Budsjett_FL!$AM17)*(Tabeller!R$35))</f>
        <v>0</v>
      </c>
      <c r="BC17" s="6">
        <f t="shared" si="170"/>
        <v>0</v>
      </c>
      <c r="BD17" s="6">
        <f t="shared" si="171"/>
        <v>0</v>
      </c>
      <c r="BE17" s="6">
        <f t="shared" si="172"/>
        <v>0</v>
      </c>
      <c r="BF17" s="6">
        <f t="shared" si="173"/>
        <v>0</v>
      </c>
      <c r="BG17" s="6">
        <f t="shared" si="174"/>
        <v>0</v>
      </c>
      <c r="BH17" s="6">
        <f t="shared" si="175"/>
        <v>0</v>
      </c>
      <c r="BI17" s="6">
        <f t="shared" si="176"/>
        <v>0</v>
      </c>
      <c r="BJ17" s="6">
        <f t="shared" si="177"/>
        <v>0</v>
      </c>
      <c r="BK17" s="6">
        <f t="shared" si="178"/>
        <v>0</v>
      </c>
      <c r="BL17" s="6">
        <f t="shared" si="179"/>
        <v>0</v>
      </c>
      <c r="BO17" s="6">
        <f>IFERROR(IF($F$83=$M$82,AR17*$E$82,AR17*Budsjett_FL!$E$83),0)</f>
        <v>0</v>
      </c>
      <c r="BP17" s="6">
        <f>IFERROR(IF($F$83=$M$82,AS17*$E$82,AS17*Budsjett_FL!$E$83),0)</f>
        <v>0</v>
      </c>
      <c r="BQ17" s="6">
        <f>IFERROR(IF($F$83=$M$82,AT17*$E$82,AT17*Budsjett_FL!$E$83),0)</f>
        <v>0</v>
      </c>
      <c r="BR17" s="6">
        <f>IFERROR(IF($F$83=$M$82,AU17*$E$82,AU17*Budsjett_FL!$E$83),0)</f>
        <v>0</v>
      </c>
      <c r="BS17" s="6">
        <f>IFERROR(IF($F$83=$M$82,AV17*$E$82,AV17*Budsjett_FL!$E$83),0)</f>
        <v>0</v>
      </c>
      <c r="BT17" s="6">
        <f>IFERROR(IF($F$83=$M$82,AW17*$E$82,AW17*Budsjett_FL!$E$83),0)</f>
        <v>0</v>
      </c>
      <c r="BU17" s="6">
        <f>IFERROR(IF($F$83=$M$82,AX17*$E$82,AX17*Budsjett_FL!$E$83),0)</f>
        <v>0</v>
      </c>
      <c r="BV17" s="6">
        <f>IFERROR(IF($F$83=$M$82,AY17*$E$82,AY17*Budsjett_FL!$E$83),0)</f>
        <v>0</v>
      </c>
      <c r="BW17" s="6">
        <f>IFERROR(IF($F$83=$M$82,AZ17*$E$82,AZ17*Budsjett_FL!$E$83),0)</f>
        <v>0</v>
      </c>
      <c r="BX17" s="6">
        <f>IFERROR(IF($F$83=$M$82,BA17*$E$82,BA17*Budsjett_FL!$E$83),0)</f>
        <v>0</v>
      </c>
      <c r="CA17" s="6">
        <f t="shared" si="180"/>
        <v>0</v>
      </c>
      <c r="CB17" s="6">
        <f t="shared" si="180"/>
        <v>0</v>
      </c>
      <c r="CC17" s="6">
        <f t="shared" si="180"/>
        <v>0</v>
      </c>
      <c r="CD17" s="6">
        <f t="shared" si="180"/>
        <v>0</v>
      </c>
      <c r="CE17" s="6">
        <f t="shared" si="180"/>
        <v>0</v>
      </c>
      <c r="CF17" s="6">
        <f t="shared" si="180"/>
        <v>0</v>
      </c>
      <c r="CG17" s="6">
        <f t="shared" si="180"/>
        <v>0</v>
      </c>
      <c r="CH17" s="6">
        <f t="shared" si="180"/>
        <v>0</v>
      </c>
      <c r="CI17" s="6">
        <f t="shared" si="180"/>
        <v>0</v>
      </c>
      <c r="CJ17" s="6">
        <f t="shared" si="180"/>
        <v>0</v>
      </c>
      <c r="CL17" s="47">
        <f t="shared" si="181"/>
        <v>0</v>
      </c>
      <c r="CM17" s="6">
        <f>-((IF($CL17="Teknisk/adm. bistand/Feltassistent",Budsjett_FL!AR17*(1+Tabeller!$I$61),0))+(IF($CL17="Forsker - professor",Tabeller!I$55*K17,0)+IF($CL17="Prosjektleder/adm.leder",Tabeller!I$54*K17,0)+IF($CL17="Forsker - 1.aman.",Tabeller!I$56*K17,0)+IF($CL17="Gjesteforsker",Tabeller!I$57*K17,0)+IF($CL17="Postdoktor / forsker",Tabeller!I$58*K17,0)+IF($CL17="Stipendiat",Tabeller!I$59*K17,0)+IF($CL17="Forsker (rundsum)",Tabeller!#REF!*K17,0)+IF($CL17="Vit.ass",Tabeller!I$60*K17,0)))</f>
        <v>0</v>
      </c>
      <c r="CN17" s="6">
        <f>-((IF($CL17="Teknisk/adm. bistand/Feltassistent",Budsjett_FL!AS17*(1+Tabeller!$I$61),0))+(IF($CL17="Forsker - professor",Tabeller!J$55*L17,0)+IF($CL17="Prosjektleder/adm.leder",Tabeller!J$54*L17,0)+IF($CL17="Forsker - 1.aman.",Tabeller!J$56*L17,0)+IF($CL17="Gjesteforsker",Tabeller!J$57*L17,0)+IF($CL17="Postdoktor / forsker",Tabeller!J$58*L17,0)+IF($CL17="Stipendiat",Tabeller!J$59*L17,0)+IF($CL17="Forsker (rundsum)",Tabeller!#REF!*L17,0)+IF($CL17="Vit.ass",Tabeller!J$60*L17,0)))</f>
        <v>0</v>
      </c>
      <c r="CO17" s="6">
        <f>-((IF($CL17="Teknisk/adm. bistand/Feltassistent",Budsjett_FL!AT17*(1+Tabeller!$I$61),0))+(IF($CL17="Forsker - professor",Tabeller!K$55*M17,0)+IF($CL17="Prosjektleder/adm.leder",Tabeller!K$54*M17,0)+IF($CL17="Forsker - 1.aman.",Tabeller!K$56*M17,0)+IF($CL17="Gjesteforsker",Tabeller!K$57*M17,0)+IF($CL17="Postdoktor / forsker",Tabeller!K$58*M17,0)+IF($CL17="Stipendiat",Tabeller!K$59*M17,0)+IF($CL17="Forsker (rundsum)",Tabeller!#REF!*M17,0)+IF($CL17="Vit.ass",Tabeller!K$60*M17,0)))</f>
        <v>0</v>
      </c>
      <c r="CP17" s="6">
        <f>-((IF($CL17="Teknisk/adm. bistand/Feltassistent",Budsjett_FL!AU17*(1+Tabeller!$I$61),0))+(IF($CL17="Forsker - professor",Tabeller!L$55*N17,0)+IF($CL17="Prosjektleder/adm.leder",Tabeller!L$54*N17,0)+IF($CL17="Forsker - 1.aman.",Tabeller!L$56*N17,0)+IF($CL17="Gjesteforsker",Tabeller!L$57*N17,0)+IF($CL17="Postdoktor / forsker",Tabeller!L$58*N17,0)+IF($CL17="Stipendiat",Tabeller!L$59*N17,0)+IF($CL17="Forsker (rundsum)",Tabeller!#REF!*N17,0)+IF($CL17="Vit.ass",Tabeller!L$60*N17,0)))</f>
        <v>0</v>
      </c>
      <c r="CQ17" s="6">
        <f>-((IF($CL17="Teknisk/adm. bistand/Feltassistent",Budsjett_FL!AV17*(1+Tabeller!$I$61),0))+(IF($CL17="Forsker - professor",Tabeller!M$55*O17,0)+IF($CL17="Prosjektleder/adm.leder",Tabeller!M$54*O17,0)+IF($CL17="Forsker - 1.aman.",Tabeller!M$56*O17,0)+IF($CL17="Gjesteforsker",Tabeller!M$57*O17,0)+IF($CL17="Postdoktor / forsker",Tabeller!M$58*O17,0)+IF($CL17="Stipendiat",Tabeller!M$59*O17,0)+IF($CL17="Forsker (rundsum)",Tabeller!#REF!*O17,0)+IF($CL17="Vit.ass",Tabeller!M$60*O17,0)))</f>
        <v>0</v>
      </c>
      <c r="CR17" s="6">
        <f>-((IF($CL17="Teknisk/adm. bistand/Feltassistent",Budsjett_FL!AW17*(1+Tabeller!$I$61),0))+(IF($CL17="Forsker - professor",Tabeller!N$55*P17,0)+IF($CL17="Prosjektleder/adm.leder",Tabeller!N$54*P17,0)+IF($CL17="Forsker - 1.aman.",Tabeller!N$56*P17,0)+IF($CL17="Gjesteforsker",Tabeller!N$57*P17,0)+IF($CL17="Postdoktor / forsker",Tabeller!N$58*P17,0)+IF($CL17="Stipendiat",Tabeller!N$59*P17,0)+IF($CL17="Forsker (rundsum)",Tabeller!#REF!*P17,0)+IF($CL17="Vit.ass",Tabeller!N$60*P17,0)))</f>
        <v>0</v>
      </c>
      <c r="CS17" s="6">
        <f>-((IF($CL17="Teknisk/adm. bistand/Feltassistent",Budsjett_FL!AX17*(1+Tabeller!$I$61),0))+(IF($CL17="Forsker - professor",Tabeller!O$55*Q17,0)+IF($CL17="Prosjektleder/adm.leder",Tabeller!O$54*Q17,0)+IF($CL17="Forsker - 1.aman.",Tabeller!O$56*Q17,0)+IF($CL17="Gjesteforsker",Tabeller!O$57*Q17,0)+IF($CL17="Postdoktor / forsker",Tabeller!O$58*Q17,0)+IF($CL17="Stipendiat",Tabeller!O$59*Q17,0)+IF($CL17="Forsker (rundsum)",Tabeller!#REF!*Q17,0)+IF($CL17="Vit.ass",Tabeller!O$60*Q17,0)))</f>
        <v>0</v>
      </c>
      <c r="CT17" s="6">
        <f>-((IF($CL17="Teknisk/adm. bistand/Feltassistent",Budsjett_FL!AY17*(1+Tabeller!$I$61),0))+(IF($CL17="Forsker - professor",Tabeller!P$55*R17,0)+IF($CL17="Prosjektleder/adm.leder",Tabeller!P$54*R17,0)+IF($CL17="Forsker - 1.aman.",Tabeller!P$56*R17,0)+IF($CL17="Gjesteforsker",Tabeller!P$57*R17,0)+IF($CL17="Postdoktor / forsker",Tabeller!P$58*R17,0)+IF($CL17="Stipendiat",Tabeller!P$59*R17,0)+IF($CL17="Forsker (rundsum)",Tabeller!#REF!*R17,0)+IF($CL17="Vit.ass",Tabeller!P$60*R17,0)))</f>
        <v>0</v>
      </c>
      <c r="CU17" s="6">
        <f>-((IF($CL17="Teknisk/adm. bistand/Feltassistent",Budsjett_FL!AZ17*(1+Tabeller!$I$61),0))+(IF($CL17="Forsker - professor",Tabeller!Q$55*S17,0)+IF($CL17="Prosjektleder/adm.leder",Tabeller!Q$54*S17,0)+IF($CL17="Forsker - 1.aman.",Tabeller!Q$56*S17,0)+IF($CL17="Gjesteforsker",Tabeller!Q$57*S17,0)+IF($CL17="Postdoktor / forsker",Tabeller!Q$58*S17,0)+IF($CL17="Stipendiat",Tabeller!Q$59*S17,0)+IF($CL17="Forsker (rundsum)",Tabeller!#REF!*S17,0)+IF($CL17="Vit.ass",Tabeller!Q$60*S17,0)))</f>
        <v>0</v>
      </c>
      <c r="CV17" s="6">
        <f>-((IF($CL17="Teknisk/adm. bistand/Feltassistent",Budsjett_FL!BA17*(1+Tabeller!$I$61),0))+(IF($CL17="Forsker - professor",Tabeller!R$55*T17,0)+IF($CL17="Prosjektleder/adm.leder",Tabeller!R$54*T17,0)+IF($CL17="Forsker - 1.aman.",Tabeller!R$56*T17,0)+IF($CL17="Gjesteforsker",Tabeller!R$57*T17,0)+IF($CL17="Postdoktor / forsker",Tabeller!R$58*T17,0)+IF($CL17="Stipendiat",Tabeller!R$59*T17,0)+IF($CL17="Forsker (rundsum)",Tabeller!#REF!*T17,0)+IF($CL17="Vit.ass",Tabeller!R$60*T17,0)))</f>
        <v>0</v>
      </c>
      <c r="CW17" s="8">
        <f t="shared" ref="CW17:CW25" si="214">SUM(CM17:CV17)</f>
        <v>0</v>
      </c>
      <c r="CZ17" s="47">
        <f t="shared" si="182"/>
        <v>0</v>
      </c>
      <c r="DA17" s="6">
        <f>-((IF($CZ17="Teknisk/adm. bistand/Feltassistent",IF(Budsjett_FL!AR17*(1+Tabeller!$I$61)&gt;Tabeller!I$55,Tabeller!I$55,Budsjett_FL!AR17*(1+Tabeller!$I$61)),0))+(IF($CZ17="Forsker - professor",Tabeller!I$55*K17,0)+IF($CZ17="Prosjektleder/adm.leder",Tabeller!I$54*K17,0)+IF($CZ17="Forsker - 1.aman.",Tabeller!I$56*K17,0)+IF($CZ17="Gjesteforsker",Tabeller!I$57*K17,0)+IF($CZ17="Postdoktor / forsker",Tabeller!I$58*K17,0)+IF($CZ17="Stipendiat",Tabeller!I$59*K17,0)+IF($CZ17="Forsker (rundsum)",Tabeller!#REF!*K17,0)+IF($CZ17="Vit.ass",Tabeller!I$60*K17,0))/1)</f>
        <v>0</v>
      </c>
      <c r="DB17" s="6">
        <f>-((IF($CZ17="Teknisk/adm. bistand/Feltassistent",IF(Budsjett_FL!AS17*(1+Tabeller!$I$61)&gt;Tabeller!J$55,Tabeller!J$55,Budsjett_FL!AS17*(1+Tabeller!$I$61)),0))+(IF($CZ17="Forsker - professor",Tabeller!J$55*L17,0)+IF($CZ17="Prosjektleder/adm.leder",Tabeller!J$54*L17,0)+IF($CZ17="Forsker - 1.aman.",Tabeller!J$56*L17,0)+IF($CZ17="Gjesteforsker",Tabeller!J$57*L17,0)+IF($CZ17="Postdoktor / forsker",Tabeller!J$58*L17,0)+IF($CZ17="Stipendiat",Tabeller!J$59*L17,0)+IF($CZ17="Forsker (rundsum)",Tabeller!#REF!*L17,0)+IF($CZ17="Vit.ass",Tabeller!J$60*L17,0))/1)</f>
        <v>0</v>
      </c>
      <c r="DC17" s="6">
        <f>-((IF($CZ17="Teknisk/adm. bistand/Feltassistent",IF(Budsjett_FL!AT17*(1+Tabeller!$I$61)&gt;Tabeller!K$55,Tabeller!K$55,Budsjett_FL!AT17*(1+Tabeller!$I$61)),0))+(IF($CZ17="Forsker - professor",Tabeller!K$55*M17,0)+IF($CZ17="Prosjektleder/adm.leder",Tabeller!K$54*M17,0)+IF($CZ17="Forsker - 1.aman.",Tabeller!K$56*M17,0)+IF($CZ17="Gjesteforsker",Tabeller!K$57*M17,0)+IF($CZ17="Postdoktor / forsker",Tabeller!K$58*M17,0)+IF($CZ17="Stipendiat",Tabeller!K$59*M17,0)+IF($CZ17="Forsker (rundsum)",Tabeller!#REF!*M17,0)+IF($CZ17="Vit.ass",Tabeller!K$60*M17,0))/1)</f>
        <v>0</v>
      </c>
      <c r="DD17" s="6">
        <f>-((IF($CZ17="Teknisk/adm. bistand/Feltassistent",IF(Budsjett_FL!AU17*(1+Tabeller!$I$61)&gt;Tabeller!L$55,Tabeller!L$55,Budsjett_FL!AU17*(1+Tabeller!$I$61)),0))+(IF($CZ17="Forsker - professor",Tabeller!L$55*N17,0)+IF($CZ17="Prosjektleder/adm.leder",Tabeller!L$54*N17,0)+IF($CZ17="Forsker - 1.aman.",Tabeller!L$56*N17,0)+IF($CZ17="Gjesteforsker",Tabeller!L$57*N17,0)+IF($CZ17="Postdoktor / forsker",Tabeller!L$58*N17,0)+IF($CZ17="Stipendiat",Tabeller!L$59*N17,0)+IF($CZ17="Forsker (rundsum)",Tabeller!#REF!*N17,0)+IF($CZ17="Vit.ass",Tabeller!L$60*N17,0))/1)</f>
        <v>0</v>
      </c>
      <c r="DE17" s="6">
        <f>-((IF($CZ17="Teknisk/adm. bistand/Feltassistent",IF(Budsjett_FL!AV17*(1+Tabeller!$I$61)&gt;Tabeller!M$55,Tabeller!M$55,Budsjett_FL!AV17*(1+Tabeller!$I$61)),0))+(IF($CZ17="Forsker - professor",Tabeller!M$55*O17,0)+IF($CZ17="Prosjektleder/adm.leder",Tabeller!M$54*O17,0)+IF($CZ17="Forsker - 1.aman.",Tabeller!M$56*O17,0)+IF($CZ17="Gjesteforsker",Tabeller!M$57*O17,0)+IF($CZ17="Postdoktor / forsker",Tabeller!M$58*O17,0)+IF($CZ17="Stipendiat",Tabeller!M$59*O17,0)+IF($CZ17="Forsker (rundsum)",Tabeller!#REF!*O17,0)+IF($CZ17="Vit.ass",Tabeller!M$60*O17,0))/1)</f>
        <v>0</v>
      </c>
      <c r="DF17" s="6">
        <f>-((IF($CZ17="Teknisk/adm. bistand/Feltassistent",IF(Budsjett_FL!AW17*(1+Tabeller!$I$61)&gt;Tabeller!N$55,Tabeller!N$55,Budsjett_FL!AW17*(1+Tabeller!$I$61)),0))+(IF($CZ17="Forsker - professor",Tabeller!N$55*P17,0)+IF($CZ17="Prosjektleder/adm.leder",Tabeller!N$54*P17,0)+IF($CZ17="Forsker - 1.aman.",Tabeller!N$56*P17,0)+IF($CZ17="Gjesteforsker",Tabeller!N$57*P17,0)+IF($CZ17="Postdoktor / forsker",Tabeller!N$58*P17,0)+IF($CZ17="Stipendiat",Tabeller!N$59*P17,0)+IF($CZ17="Forsker (rundsum)",Tabeller!#REF!*P17,0)+IF($CZ17="Vit.ass",Tabeller!N$60*P17,0))/1)</f>
        <v>0</v>
      </c>
      <c r="DG17" s="6">
        <f>-((IF($CZ17="Teknisk/adm. bistand/Feltassistent",IF(Budsjett_FL!AX17*(1+Tabeller!$I$61)&gt;Tabeller!O$55,Tabeller!O$55,Budsjett_FL!AX17*(1+Tabeller!$I$61)),0))+(IF($CZ17="Forsker - professor",Tabeller!O$55*Q17,0)+IF($CZ17="Prosjektleder/adm.leder",Tabeller!O$54*Q17,0)+IF($CZ17="Forsker - 1.aman.",Tabeller!O$56*Q17,0)+IF($CZ17="Gjesteforsker",Tabeller!O$57*Q17,0)+IF($CZ17="Postdoktor / forsker",Tabeller!O$58*Q17,0)+IF($CZ17="Stipendiat",Tabeller!O$59*Q17,0)+IF($CZ17="Forsker (rundsum)",Tabeller!#REF!*Q17,0)+IF($CZ17="Vit.ass",Tabeller!O$60*Q17,0))/1)</f>
        <v>0</v>
      </c>
      <c r="DH17" s="6">
        <f>-((IF($CZ17="Teknisk/adm. bistand/Feltassistent",IF(Budsjett_FL!AY17*(1+Tabeller!$I$61)&gt;Tabeller!P$55,Tabeller!P$55,Budsjett_FL!AY17*(1+Tabeller!$I$61)),0))+(IF($CZ17="Forsker - professor",Tabeller!P$55*R17,0)+IF($CZ17="Prosjektleder/adm.leder",Tabeller!P$54*R17,0)+IF($CZ17="Forsker - 1.aman.",Tabeller!P$56*R17,0)+IF($CZ17="Gjesteforsker",Tabeller!P$57*R17,0)+IF($CZ17="Postdoktor / forsker",Tabeller!P$58*R17,0)+IF($CZ17="Stipendiat",Tabeller!P$59*R17,0)+IF($CZ17="Forsker (rundsum)",Tabeller!#REF!*R17,0)+IF($CZ17="Vit.ass",Tabeller!P$60*R17,0))/1)</f>
        <v>0</v>
      </c>
      <c r="DI17" s="6">
        <f>-((IF($CZ17="Teknisk/adm. bistand/Feltassistent",IF(Budsjett_FL!AZ17*(1+Tabeller!$I$61)&gt;Tabeller!Q$55,Tabeller!Q$55,Budsjett_FL!AZ17*(1+Tabeller!$I$61)),0))+(IF($CZ17="Forsker - professor",Tabeller!Q$55*S17,0)+IF($CZ17="Prosjektleder/adm.leder",Tabeller!Q$54*S17,0)+IF($CZ17="Forsker - 1.aman.",Tabeller!Q$56*S17,0)+IF($CZ17="Gjesteforsker",Tabeller!Q$57*S17,0)+IF($CZ17="Postdoktor / forsker",Tabeller!Q$58*S17,0)+IF($CZ17="Stipendiat",Tabeller!Q$59*S17,0)+IF($CZ17="Forsker (rundsum)",Tabeller!#REF!*S17,0)+IF($CZ17="Vit.ass",Tabeller!Q$60*S17,0))/1)</f>
        <v>0</v>
      </c>
      <c r="DJ17" s="6">
        <f>-((IF($CZ17="Teknisk/adm. bistand/Feltassistent",IF(Budsjett_FL!BA17*(1+Tabeller!$I$61)&gt;Tabeller!R$55,Tabeller!R$55,Budsjett_FL!BA17*(1+Tabeller!$I$61)),0))+(IF($CZ17="Forsker - professor",Tabeller!R$55*T17,0)+IF($CZ17="Prosjektleder/adm.leder",Tabeller!R$54*T17,0)+IF($CZ17="Forsker - 1.aman.",Tabeller!R$56*T17,0)+IF($CZ17="Gjesteforsker",Tabeller!R$57*T17,0)+IF($CZ17="Postdoktor / forsker",Tabeller!R$58*T17,0)+IF($CZ17="Stipendiat",Tabeller!R$59*T17,0)+IF($CZ17="Forsker (rundsum)",Tabeller!#REF!*T17,0)+IF($CZ17="Vit.ass",Tabeller!R$60*T17,0))/1)</f>
        <v>0</v>
      </c>
      <c r="DK17" s="8">
        <f t="shared" ref="DK17:DK25" si="215">SUM(DA17:DJ17)</f>
        <v>0</v>
      </c>
      <c r="DM17" s="47">
        <f t="shared" si="65"/>
        <v>0</v>
      </c>
      <c r="DN17" s="6">
        <f t="shared" si="183"/>
        <v>0</v>
      </c>
      <c r="DO17" s="6">
        <f t="shared" si="184"/>
        <v>0</v>
      </c>
      <c r="DP17" s="6">
        <f t="shared" si="185"/>
        <v>0</v>
      </c>
      <c r="DQ17" s="6">
        <f t="shared" si="186"/>
        <v>0</v>
      </c>
      <c r="DR17" s="6">
        <f t="shared" si="187"/>
        <v>0</v>
      </c>
      <c r="DS17" s="6">
        <f t="shared" si="188"/>
        <v>0</v>
      </c>
      <c r="DT17" s="6">
        <f t="shared" si="189"/>
        <v>0</v>
      </c>
      <c r="DU17" s="6">
        <f t="shared" si="190"/>
        <v>0</v>
      </c>
      <c r="DV17" s="6">
        <f t="shared" si="191"/>
        <v>0</v>
      </c>
      <c r="DW17" s="6">
        <f t="shared" si="192"/>
        <v>0</v>
      </c>
      <c r="DX17" s="8">
        <f t="shared" ref="DX17:DX25" si="216">SUM(DN17:DW17)</f>
        <v>0</v>
      </c>
      <c r="DZ17" s="47">
        <f t="shared" si="67"/>
        <v>0</v>
      </c>
      <c r="EA17" s="6">
        <f t="shared" si="193"/>
        <v>0</v>
      </c>
      <c r="EB17" s="6">
        <f t="shared" si="194"/>
        <v>0</v>
      </c>
      <c r="EC17" s="6">
        <f t="shared" si="195"/>
        <v>0</v>
      </c>
      <c r="ED17" s="6">
        <f t="shared" si="196"/>
        <v>0</v>
      </c>
      <c r="EE17" s="6">
        <f t="shared" si="197"/>
        <v>0</v>
      </c>
      <c r="EF17" s="6">
        <f t="shared" si="198"/>
        <v>0</v>
      </c>
      <c r="EG17" s="6">
        <f t="shared" si="199"/>
        <v>0</v>
      </c>
      <c r="EH17" s="6">
        <f t="shared" si="200"/>
        <v>0</v>
      </c>
      <c r="EI17" s="6">
        <f t="shared" si="201"/>
        <v>0</v>
      </c>
      <c r="EJ17" s="6">
        <f t="shared" si="202"/>
        <v>0</v>
      </c>
      <c r="EK17" s="8">
        <f t="shared" ref="EK17:EK25" si="217">SUM(EA17:EJ17)</f>
        <v>0</v>
      </c>
      <c r="EM17" s="47">
        <f t="shared" si="69"/>
        <v>0</v>
      </c>
      <c r="EN17" s="6">
        <f t="shared" si="203"/>
        <v>0</v>
      </c>
      <c r="EO17" s="6">
        <f t="shared" si="204"/>
        <v>0</v>
      </c>
      <c r="EP17" s="6">
        <f t="shared" si="205"/>
        <v>0</v>
      </c>
      <c r="EQ17" s="6">
        <f t="shared" si="206"/>
        <v>0</v>
      </c>
      <c r="ER17" s="6">
        <f t="shared" si="207"/>
        <v>0</v>
      </c>
      <c r="ES17" s="6">
        <f t="shared" si="208"/>
        <v>0</v>
      </c>
      <c r="ET17" s="6">
        <f t="shared" si="209"/>
        <v>0</v>
      </c>
      <c r="EU17" s="6">
        <f t="shared" si="210"/>
        <v>0</v>
      </c>
      <c r="EV17" s="6">
        <f t="shared" si="211"/>
        <v>0</v>
      </c>
      <c r="EW17" s="6">
        <f t="shared" si="212"/>
        <v>0</v>
      </c>
      <c r="EX17" s="8">
        <f t="shared" ref="EX17:EX25" si="218">SUM(EN17:EW17)</f>
        <v>0</v>
      </c>
      <c r="FA17" s="47">
        <f t="shared" si="55"/>
        <v>0</v>
      </c>
      <c r="FB17" s="6"/>
      <c r="FC17" s="6"/>
      <c r="FD17" s="6"/>
      <c r="FE17" s="6"/>
      <c r="FF17" s="6"/>
      <c r="FG17" s="6"/>
      <c r="FH17" s="6"/>
      <c r="FI17" s="6"/>
      <c r="FJ17" s="6"/>
      <c r="FK17" s="6"/>
      <c r="FL17" s="8">
        <f t="shared" ref="FL17:FL25" si="219">SUM(FB17:FK17)</f>
        <v>0</v>
      </c>
      <c r="FO17" s="6">
        <f>IFERROR(IF($B17="Teknisk/adm. Bistand",(K17)*Tabeller!J$11,(K17)*Tabeller!J$10),0)</f>
        <v>0</v>
      </c>
      <c r="FP17" s="6">
        <f>IFERROR(IF($B17="Teknisk/adm. Bistand",(L17)*Tabeller!K$11,(L17)*Tabeller!K$10),0)</f>
        <v>0</v>
      </c>
      <c r="FQ17" s="6">
        <f>IFERROR(IF($B17="Teknisk/adm. Bistand",(M17)*Tabeller!L$11,(M17)*Tabeller!L$10),0)</f>
        <v>0</v>
      </c>
      <c r="FR17" s="6">
        <f>IFERROR(IF($B17="Teknisk/adm. Bistand",(N17)*Tabeller!M$11,(N17)*Tabeller!M$10),0)</f>
        <v>0</v>
      </c>
      <c r="FS17" s="6">
        <f>IFERROR(IF($B17="Teknisk/adm. Bistand",(O17)*Tabeller!N$11,(O17)*Tabeller!N$10),0)</f>
        <v>0</v>
      </c>
      <c r="FT17" s="6">
        <f>IFERROR(IF($B17="Teknisk/adm. Bistand",(P17)*Tabeller!O$11,(P17)*Tabeller!O$10),0)</f>
        <v>0</v>
      </c>
      <c r="FU17" s="6">
        <f>IFERROR(IF($B17="Teknisk/adm. Bistand",(Q17)*Tabeller!P$11,(Q17)*Tabeller!P$10),0)</f>
        <v>0</v>
      </c>
      <c r="FV17" s="6">
        <f>IFERROR(IF($B17="Teknisk/adm. Bistand",(R17)*Tabeller!Q$11,(R17)*Tabeller!Q$10),0)</f>
        <v>0</v>
      </c>
      <c r="FW17" s="6">
        <f>IFERROR(IF($B17="Teknisk/adm. Bistand",(S17)*Tabeller!R$11,(S17)*Tabeller!R$10),0)</f>
        <v>0</v>
      </c>
      <c r="FX17" s="6">
        <f>IFERROR(IF($B17="Teknisk/adm. Bistand",(T17)*Tabeller!S$11,(T17)*Tabeller!S$10),0)</f>
        <v>0</v>
      </c>
    </row>
    <row r="18" spans="2:180" ht="15" x14ac:dyDescent="0.25">
      <c r="B18" s="511"/>
      <c r="C18" s="420" t="e">
        <f>IF(Registrering!#REF!="Fast beløp",0,CW18)</f>
        <v>#REF!</v>
      </c>
      <c r="D18" s="420">
        <f t="shared" si="213"/>
        <v>0</v>
      </c>
      <c r="E18" s="420">
        <f t="shared" si="165"/>
        <v>0</v>
      </c>
      <c r="F18" s="420">
        <f t="shared" si="166"/>
        <v>0</v>
      </c>
      <c r="G18" s="58">
        <f t="shared" ref="G18" si="220">SUM(K18:T18)</f>
        <v>0</v>
      </c>
      <c r="H18" s="562"/>
      <c r="I18" s="565"/>
      <c r="J18" s="576"/>
      <c r="K18" s="577"/>
      <c r="L18" s="577"/>
      <c r="M18" s="577"/>
      <c r="N18" s="577"/>
      <c r="O18" s="577"/>
      <c r="P18" s="577"/>
      <c r="Q18" s="577"/>
      <c r="R18" s="577"/>
      <c r="S18" s="577"/>
      <c r="T18" s="577"/>
      <c r="AG18" s="6">
        <f t="shared" si="167"/>
        <v>0</v>
      </c>
      <c r="AH18" s="6">
        <f>AG18*Tabeller!$I$35</f>
        <v>0</v>
      </c>
      <c r="AI18" s="6">
        <f t="shared" si="168"/>
        <v>0</v>
      </c>
      <c r="AJ18" s="87">
        <f>AI18*Tabeller!$H$26</f>
        <v>0</v>
      </c>
      <c r="AK18" s="6">
        <f>SUM(AI18:AJ18,AL18)*Tabeller!$H$28</f>
        <v>0</v>
      </c>
      <c r="AL18" s="6">
        <f>AH18*Tabeller!$H$27</f>
        <v>0</v>
      </c>
      <c r="AM18" s="6">
        <f t="shared" si="169"/>
        <v>0</v>
      </c>
      <c r="AN18" s="6">
        <f>AM18+(IF(B18="Teknisk adm bistand",Registrering!$E$43,Registrering!$B$43))</f>
        <v>501000</v>
      </c>
      <c r="AO18" s="6">
        <f>AN18/Tabeller!$H$5</f>
        <v>307.73955773955777</v>
      </c>
      <c r="AR18" s="6">
        <f>((K18*Budsjett_FL!$AM18))</f>
        <v>0</v>
      </c>
      <c r="AS18" s="6">
        <f>((L18*Budsjett_FL!$AM18)*(Tabeller!J$35))</f>
        <v>0</v>
      </c>
      <c r="AT18" s="6">
        <f>((M18*Budsjett_FL!$AM18)*(Tabeller!K$35))</f>
        <v>0</v>
      </c>
      <c r="AU18" s="6">
        <f>((N18*Budsjett_FL!$AM18)*(Tabeller!L$35))</f>
        <v>0</v>
      </c>
      <c r="AV18" s="6">
        <f>((O18*Budsjett_FL!$AM18)*(Tabeller!M$35))</f>
        <v>0</v>
      </c>
      <c r="AW18" s="6">
        <f>((P18*Budsjett_FL!$AM18)*(Tabeller!N$35))</f>
        <v>0</v>
      </c>
      <c r="AX18" s="6">
        <f>((Q18*Budsjett_FL!$AM18)*(Tabeller!O$35))</f>
        <v>0</v>
      </c>
      <c r="AY18" s="6">
        <f>((R18*Budsjett_FL!$AM18)*(Tabeller!P$35))</f>
        <v>0</v>
      </c>
      <c r="AZ18" s="6">
        <f>((S18*Budsjett_FL!$AM18)*(Tabeller!Q$35))</f>
        <v>0</v>
      </c>
      <c r="BA18" s="6">
        <f>((T18*Budsjett_FL!$AM18)*(Tabeller!R$35))</f>
        <v>0</v>
      </c>
      <c r="BC18" s="6">
        <f t="shared" si="170"/>
        <v>0</v>
      </c>
      <c r="BD18" s="6">
        <f t="shared" si="171"/>
        <v>0</v>
      </c>
      <c r="BE18" s="6">
        <f t="shared" si="172"/>
        <v>0</v>
      </c>
      <c r="BF18" s="6">
        <f t="shared" si="173"/>
        <v>0</v>
      </c>
      <c r="BG18" s="6">
        <f t="shared" si="174"/>
        <v>0</v>
      </c>
      <c r="BH18" s="6">
        <f t="shared" si="175"/>
        <v>0</v>
      </c>
      <c r="BI18" s="6">
        <f t="shared" si="176"/>
        <v>0</v>
      </c>
      <c r="BJ18" s="6">
        <f t="shared" si="177"/>
        <v>0</v>
      </c>
      <c r="BK18" s="6">
        <f t="shared" si="178"/>
        <v>0</v>
      </c>
      <c r="BL18" s="6">
        <f t="shared" si="179"/>
        <v>0</v>
      </c>
      <c r="BO18" s="6">
        <f>IFERROR(IF($F$83=$M$82,AR18*$E$82,AR18*Budsjett_FL!$E$83),0)</f>
        <v>0</v>
      </c>
      <c r="BP18" s="6">
        <f>IFERROR(IF($F$83=$M$82,AS18*$E$82,AS18*Budsjett_FL!$E$83),0)</f>
        <v>0</v>
      </c>
      <c r="BQ18" s="6">
        <f>IFERROR(IF($F$83=$M$82,AT18*$E$82,AT18*Budsjett_FL!$E$83),0)</f>
        <v>0</v>
      </c>
      <c r="BR18" s="6">
        <f>IFERROR(IF($F$83=$M$82,AU18*$E$82,AU18*Budsjett_FL!$E$83),0)</f>
        <v>0</v>
      </c>
      <c r="BS18" s="6">
        <f>IFERROR(IF($F$83=$M$82,AV18*$E$82,AV18*Budsjett_FL!$E$83),0)</f>
        <v>0</v>
      </c>
      <c r="BT18" s="6">
        <f>IFERROR(IF($F$83=$M$82,AW18*$E$82,AW18*Budsjett_FL!$E$83),0)</f>
        <v>0</v>
      </c>
      <c r="BU18" s="6">
        <f>IFERROR(IF($F$83=$M$82,AX18*$E$82,AX18*Budsjett_FL!$E$83),0)</f>
        <v>0</v>
      </c>
      <c r="BV18" s="6">
        <f>IFERROR(IF($F$83=$M$82,AY18*$E$82,AY18*Budsjett_FL!$E$83),0)</f>
        <v>0</v>
      </c>
      <c r="BW18" s="6">
        <f>IFERROR(IF($F$83=$M$82,AZ18*$E$82,AZ18*Budsjett_FL!$E$83),0)</f>
        <v>0</v>
      </c>
      <c r="BX18" s="6">
        <f>IFERROR(IF($F$83=$M$82,BA18*$E$82,BA18*Budsjett_FL!$E$83),0)</f>
        <v>0</v>
      </c>
      <c r="CA18" s="6">
        <f t="shared" si="180"/>
        <v>0</v>
      </c>
      <c r="CB18" s="6">
        <f t="shared" si="180"/>
        <v>0</v>
      </c>
      <c r="CC18" s="6">
        <f t="shared" si="180"/>
        <v>0</v>
      </c>
      <c r="CD18" s="6">
        <f t="shared" si="180"/>
        <v>0</v>
      </c>
      <c r="CE18" s="6">
        <f t="shared" si="180"/>
        <v>0</v>
      </c>
      <c r="CF18" s="6">
        <f t="shared" si="180"/>
        <v>0</v>
      </c>
      <c r="CG18" s="6">
        <f t="shared" si="180"/>
        <v>0</v>
      </c>
      <c r="CH18" s="6">
        <f t="shared" si="180"/>
        <v>0</v>
      </c>
      <c r="CI18" s="6">
        <f t="shared" si="180"/>
        <v>0</v>
      </c>
      <c r="CJ18" s="6">
        <f t="shared" si="180"/>
        <v>0</v>
      </c>
      <c r="CL18" s="47">
        <f t="shared" si="181"/>
        <v>0</v>
      </c>
      <c r="CM18" s="6">
        <f>-((IF($CL18="Teknisk/adm. bistand/Feltassistent",Budsjett_FL!AR18*(1+Tabeller!$I$61),0))+(IF($CL18="Forsker - professor",Tabeller!I$55*K18,0)+IF($CL18="Prosjektleder/adm.leder",Tabeller!I$54*K18,0)+IF($CL18="Forsker - 1.aman.",Tabeller!I$56*K18,0)+IF($CL18="Gjesteforsker",Tabeller!I$57*K18,0)+IF($CL18="Postdoktor / forsker",Tabeller!I$58*K18,0)+IF($CL18="Stipendiat",Tabeller!I$59*K18,0)+IF($CL18="Forsker (rundsum)",Tabeller!#REF!*K18,0)+IF($CL18="Vit.ass",Tabeller!I$60*K18,0)))</f>
        <v>0</v>
      </c>
      <c r="CN18" s="6">
        <f>-((IF($CL18="Teknisk/adm. bistand/Feltassistent",Budsjett_FL!AS18*(1+Tabeller!$I$61),0))+(IF($CL18="Forsker - professor",Tabeller!J$55*L18,0)+IF($CL18="Prosjektleder/adm.leder",Tabeller!J$54*L18,0)+IF($CL18="Forsker - 1.aman.",Tabeller!J$56*L18,0)+IF($CL18="Gjesteforsker",Tabeller!J$57*L18,0)+IF($CL18="Postdoktor / forsker",Tabeller!J$58*L18,0)+IF($CL18="Stipendiat",Tabeller!J$59*L18,0)+IF($CL18="Forsker (rundsum)",Tabeller!#REF!*L18,0)+IF($CL18="Vit.ass",Tabeller!J$60*L18,0)))</f>
        <v>0</v>
      </c>
      <c r="CO18" s="6">
        <f>-((IF($CL18="Teknisk/adm. bistand/Feltassistent",Budsjett_FL!AT18*(1+Tabeller!$I$61),0))+(IF($CL18="Forsker - professor",Tabeller!K$55*M18,0)+IF($CL18="Prosjektleder/adm.leder",Tabeller!K$54*M18,0)+IF($CL18="Forsker - 1.aman.",Tabeller!K$56*M18,0)+IF($CL18="Gjesteforsker",Tabeller!K$57*M18,0)+IF($CL18="Postdoktor / forsker",Tabeller!K$58*M18,0)+IF($CL18="Stipendiat",Tabeller!K$59*M18,0)+IF($CL18="Forsker (rundsum)",Tabeller!#REF!*M18,0)+IF($CL18="Vit.ass",Tabeller!K$60*M18,0)))</f>
        <v>0</v>
      </c>
      <c r="CP18" s="6">
        <f>-((IF($CL18="Teknisk/adm. bistand/Feltassistent",Budsjett_FL!AU18*(1+Tabeller!$I$61),0))+(IF($CL18="Forsker - professor",Tabeller!L$55*N18,0)+IF($CL18="Prosjektleder/adm.leder",Tabeller!L$54*N18,0)+IF($CL18="Forsker - 1.aman.",Tabeller!L$56*N18,0)+IF($CL18="Gjesteforsker",Tabeller!L$57*N18,0)+IF($CL18="Postdoktor / forsker",Tabeller!L$58*N18,0)+IF($CL18="Stipendiat",Tabeller!L$59*N18,0)+IF($CL18="Forsker (rundsum)",Tabeller!#REF!*N18,0)+IF($CL18="Vit.ass",Tabeller!L$60*N18,0)))</f>
        <v>0</v>
      </c>
      <c r="CQ18" s="6">
        <f>-((IF($CL18="Teknisk/adm. bistand/Feltassistent",Budsjett_FL!AV18*(1+Tabeller!$I$61),0))+(IF($CL18="Forsker - professor",Tabeller!M$55*O18,0)+IF($CL18="Prosjektleder/adm.leder",Tabeller!M$54*O18,0)+IF($CL18="Forsker - 1.aman.",Tabeller!M$56*O18,0)+IF($CL18="Gjesteforsker",Tabeller!M$57*O18,0)+IF($CL18="Postdoktor / forsker",Tabeller!M$58*O18,0)+IF($CL18="Stipendiat",Tabeller!M$59*O18,0)+IF($CL18="Forsker (rundsum)",Tabeller!#REF!*O18,0)+IF($CL18="Vit.ass",Tabeller!M$60*O18,0)))</f>
        <v>0</v>
      </c>
      <c r="CR18" s="6">
        <f>-((IF($CL18="Teknisk/adm. bistand/Feltassistent",Budsjett_FL!AW18*(1+Tabeller!$I$61),0))+(IF($CL18="Forsker - professor",Tabeller!N$55*P18,0)+IF($CL18="Prosjektleder/adm.leder",Tabeller!N$54*P18,0)+IF($CL18="Forsker - 1.aman.",Tabeller!N$56*P18,0)+IF($CL18="Gjesteforsker",Tabeller!N$57*P18,0)+IF($CL18="Postdoktor / forsker",Tabeller!N$58*P18,0)+IF($CL18="Stipendiat",Tabeller!N$59*P18,0)+IF($CL18="Forsker (rundsum)",Tabeller!#REF!*P18,0)+IF($CL18="Vit.ass",Tabeller!N$60*P18,0)))</f>
        <v>0</v>
      </c>
      <c r="CS18" s="6">
        <f>-((IF($CL18="Teknisk/adm. bistand/Feltassistent",Budsjett_FL!AX18*(1+Tabeller!$I$61),0))+(IF($CL18="Forsker - professor",Tabeller!O$55*Q18,0)+IF($CL18="Prosjektleder/adm.leder",Tabeller!O$54*Q18,0)+IF($CL18="Forsker - 1.aman.",Tabeller!O$56*Q18,0)+IF($CL18="Gjesteforsker",Tabeller!O$57*Q18,0)+IF($CL18="Postdoktor / forsker",Tabeller!O$58*Q18,0)+IF($CL18="Stipendiat",Tabeller!O$59*Q18,0)+IF($CL18="Forsker (rundsum)",Tabeller!#REF!*Q18,0)+IF($CL18="Vit.ass",Tabeller!O$60*Q18,0)))</f>
        <v>0</v>
      </c>
      <c r="CT18" s="6">
        <f>-((IF($CL18="Teknisk/adm. bistand/Feltassistent",Budsjett_FL!AY18*(1+Tabeller!$I$61),0))+(IF($CL18="Forsker - professor",Tabeller!P$55*R18,0)+IF($CL18="Prosjektleder/adm.leder",Tabeller!P$54*R18,0)+IF($CL18="Forsker - 1.aman.",Tabeller!P$56*R18,0)+IF($CL18="Gjesteforsker",Tabeller!P$57*R18,0)+IF($CL18="Postdoktor / forsker",Tabeller!P$58*R18,0)+IF($CL18="Stipendiat",Tabeller!P$59*R18,0)+IF($CL18="Forsker (rundsum)",Tabeller!#REF!*R18,0)+IF($CL18="Vit.ass",Tabeller!P$60*R18,0)))</f>
        <v>0</v>
      </c>
      <c r="CU18" s="6">
        <f>-((IF($CL18="Teknisk/adm. bistand/Feltassistent",Budsjett_FL!AZ18*(1+Tabeller!$I$61),0))+(IF($CL18="Forsker - professor",Tabeller!Q$55*S18,0)+IF($CL18="Prosjektleder/adm.leder",Tabeller!Q$54*S18,0)+IF($CL18="Forsker - 1.aman.",Tabeller!Q$56*S18,0)+IF($CL18="Gjesteforsker",Tabeller!Q$57*S18,0)+IF($CL18="Postdoktor / forsker",Tabeller!Q$58*S18,0)+IF($CL18="Stipendiat",Tabeller!Q$59*S18,0)+IF($CL18="Forsker (rundsum)",Tabeller!#REF!*S18,0)+IF($CL18="Vit.ass",Tabeller!Q$60*S18,0)))</f>
        <v>0</v>
      </c>
      <c r="CV18" s="6">
        <f>-((IF($CL18="Teknisk/adm. bistand/Feltassistent",Budsjett_FL!BA18*(1+Tabeller!$I$61),0))+(IF($CL18="Forsker - professor",Tabeller!R$55*T18,0)+IF($CL18="Prosjektleder/adm.leder",Tabeller!R$54*T18,0)+IF($CL18="Forsker - 1.aman.",Tabeller!R$56*T18,0)+IF($CL18="Gjesteforsker",Tabeller!R$57*T18,0)+IF($CL18="Postdoktor / forsker",Tabeller!R$58*T18,0)+IF($CL18="Stipendiat",Tabeller!R$59*T18,0)+IF($CL18="Forsker (rundsum)",Tabeller!#REF!*T18,0)+IF($CL18="Vit.ass",Tabeller!R$60*T18,0)))</f>
        <v>0</v>
      </c>
      <c r="CW18" s="8">
        <f t="shared" si="214"/>
        <v>0</v>
      </c>
      <c r="CZ18" s="47">
        <f t="shared" si="182"/>
        <v>0</v>
      </c>
      <c r="DA18" s="6">
        <f>-((IF($CZ18="Teknisk/adm. bistand/Feltassistent",IF(Budsjett_FL!AR18*(1+Tabeller!$I$61)&gt;Tabeller!I$55,Tabeller!I$55,Budsjett_FL!AR18*(1+Tabeller!$I$61)),0))+(IF($CZ18="Forsker - professor",Tabeller!I$55*K18,0)+IF($CZ18="Prosjektleder/adm.leder",Tabeller!I$54*K18,0)+IF($CZ18="Forsker - 1.aman.",Tabeller!I$56*K18,0)+IF($CZ18="Gjesteforsker",Tabeller!I$57*K18,0)+IF($CZ18="Postdoktor / forsker",Tabeller!I$58*K18,0)+IF($CZ18="Stipendiat",Tabeller!I$59*K18,0)+IF($CZ18="Forsker (rundsum)",Tabeller!#REF!*K18,0)+IF($CZ18="Vit.ass",Tabeller!I$60*K18,0))/1)</f>
        <v>0</v>
      </c>
      <c r="DB18" s="6">
        <f>-((IF($CZ18="Teknisk/adm. bistand/Feltassistent",IF(Budsjett_FL!AS18*(1+Tabeller!$I$61)&gt;Tabeller!J$55,Tabeller!J$55,Budsjett_FL!AS18*(1+Tabeller!$I$61)),0))+(IF($CZ18="Forsker - professor",Tabeller!J$55*L18,0)+IF($CZ18="Prosjektleder/adm.leder",Tabeller!J$54*L18,0)+IF($CZ18="Forsker - 1.aman.",Tabeller!J$56*L18,0)+IF($CZ18="Gjesteforsker",Tabeller!J$57*L18,0)+IF($CZ18="Postdoktor / forsker",Tabeller!J$58*L18,0)+IF($CZ18="Stipendiat",Tabeller!J$59*L18,0)+IF($CZ18="Forsker (rundsum)",Tabeller!#REF!*L18,0)+IF($CZ18="Vit.ass",Tabeller!J$60*L18,0))/1)</f>
        <v>0</v>
      </c>
      <c r="DC18" s="6">
        <f>-((IF($CZ18="Teknisk/adm. bistand/Feltassistent",IF(Budsjett_FL!AT18*(1+Tabeller!$I$61)&gt;Tabeller!K$55,Tabeller!K$55,Budsjett_FL!AT18*(1+Tabeller!$I$61)),0))+(IF($CZ18="Forsker - professor",Tabeller!K$55*M18,0)+IF($CZ18="Prosjektleder/adm.leder",Tabeller!K$54*M18,0)+IF($CZ18="Forsker - 1.aman.",Tabeller!K$56*M18,0)+IF($CZ18="Gjesteforsker",Tabeller!K$57*M18,0)+IF($CZ18="Postdoktor / forsker",Tabeller!K$58*M18,0)+IF($CZ18="Stipendiat",Tabeller!K$59*M18,0)+IF($CZ18="Forsker (rundsum)",Tabeller!#REF!*M18,0)+IF($CZ18="Vit.ass",Tabeller!K$60*M18,0))/1)</f>
        <v>0</v>
      </c>
      <c r="DD18" s="6">
        <f>-((IF($CZ18="Teknisk/adm. bistand/Feltassistent",IF(Budsjett_FL!AU18*(1+Tabeller!$I$61)&gt;Tabeller!L$55,Tabeller!L$55,Budsjett_FL!AU18*(1+Tabeller!$I$61)),0))+(IF($CZ18="Forsker - professor",Tabeller!L$55*N18,0)+IF($CZ18="Prosjektleder/adm.leder",Tabeller!L$54*N18,0)+IF($CZ18="Forsker - 1.aman.",Tabeller!L$56*N18,0)+IF($CZ18="Gjesteforsker",Tabeller!L$57*N18,0)+IF($CZ18="Postdoktor / forsker",Tabeller!L$58*N18,0)+IF($CZ18="Stipendiat",Tabeller!L$59*N18,0)+IF($CZ18="Forsker (rundsum)",Tabeller!#REF!*N18,0)+IF($CZ18="Vit.ass",Tabeller!L$60*N18,0))/1)</f>
        <v>0</v>
      </c>
      <c r="DE18" s="6">
        <f>-((IF($CZ18="Teknisk/adm. bistand/Feltassistent",IF(Budsjett_FL!AV18*(1+Tabeller!$I$61)&gt;Tabeller!M$55,Tabeller!M$55,Budsjett_FL!AV18*(1+Tabeller!$I$61)),0))+(IF($CZ18="Forsker - professor",Tabeller!M$55*O18,0)+IF($CZ18="Prosjektleder/adm.leder",Tabeller!M$54*O18,0)+IF($CZ18="Forsker - 1.aman.",Tabeller!M$56*O18,0)+IF($CZ18="Gjesteforsker",Tabeller!M$57*O18,0)+IF($CZ18="Postdoktor / forsker",Tabeller!M$58*O18,0)+IF($CZ18="Stipendiat",Tabeller!M$59*O18,0)+IF($CZ18="Forsker (rundsum)",Tabeller!#REF!*O18,0)+IF($CZ18="Vit.ass",Tabeller!M$60*O18,0))/1)</f>
        <v>0</v>
      </c>
      <c r="DF18" s="6">
        <f>-((IF($CZ18="Teknisk/adm. bistand/Feltassistent",IF(Budsjett_FL!AW18*(1+Tabeller!$I$61)&gt;Tabeller!N$55,Tabeller!N$55,Budsjett_FL!AW18*(1+Tabeller!$I$61)),0))+(IF($CZ18="Forsker - professor",Tabeller!N$55*P18,0)+IF($CZ18="Prosjektleder/adm.leder",Tabeller!N$54*P18,0)+IF($CZ18="Forsker - 1.aman.",Tabeller!N$56*P18,0)+IF($CZ18="Gjesteforsker",Tabeller!N$57*P18,0)+IF($CZ18="Postdoktor / forsker",Tabeller!N$58*P18,0)+IF($CZ18="Stipendiat",Tabeller!N$59*P18,0)+IF($CZ18="Forsker (rundsum)",Tabeller!#REF!*P18,0)+IF($CZ18="Vit.ass",Tabeller!N$60*P18,0))/1)</f>
        <v>0</v>
      </c>
      <c r="DG18" s="6">
        <f>-((IF($CZ18="Teknisk/adm. bistand/Feltassistent",IF(Budsjett_FL!AX18*(1+Tabeller!$I$61)&gt;Tabeller!O$55,Tabeller!O$55,Budsjett_FL!AX18*(1+Tabeller!$I$61)),0))+(IF($CZ18="Forsker - professor",Tabeller!O$55*Q18,0)+IF($CZ18="Prosjektleder/adm.leder",Tabeller!O$54*Q18,0)+IF($CZ18="Forsker - 1.aman.",Tabeller!O$56*Q18,0)+IF($CZ18="Gjesteforsker",Tabeller!O$57*Q18,0)+IF($CZ18="Postdoktor / forsker",Tabeller!O$58*Q18,0)+IF($CZ18="Stipendiat",Tabeller!O$59*Q18,0)+IF($CZ18="Forsker (rundsum)",Tabeller!#REF!*Q18,0)+IF($CZ18="Vit.ass",Tabeller!O$60*Q18,0))/1)</f>
        <v>0</v>
      </c>
      <c r="DH18" s="6">
        <f>-((IF($CZ18="Teknisk/adm. bistand/Feltassistent",IF(Budsjett_FL!AY18*(1+Tabeller!$I$61)&gt;Tabeller!P$55,Tabeller!P$55,Budsjett_FL!AY18*(1+Tabeller!$I$61)),0))+(IF($CZ18="Forsker - professor",Tabeller!P$55*R18,0)+IF($CZ18="Prosjektleder/adm.leder",Tabeller!P$54*R18,0)+IF($CZ18="Forsker - 1.aman.",Tabeller!P$56*R18,0)+IF($CZ18="Gjesteforsker",Tabeller!P$57*R18,0)+IF($CZ18="Postdoktor / forsker",Tabeller!P$58*R18,0)+IF($CZ18="Stipendiat",Tabeller!P$59*R18,0)+IF($CZ18="Forsker (rundsum)",Tabeller!#REF!*R18,0)+IF($CZ18="Vit.ass",Tabeller!P$60*R18,0))/1)</f>
        <v>0</v>
      </c>
      <c r="DI18" s="6">
        <f>-((IF($CZ18="Teknisk/adm. bistand/Feltassistent",IF(Budsjett_FL!AZ18*(1+Tabeller!$I$61)&gt;Tabeller!Q$55,Tabeller!Q$55,Budsjett_FL!AZ18*(1+Tabeller!$I$61)),0))+(IF($CZ18="Forsker - professor",Tabeller!Q$55*S18,0)+IF($CZ18="Prosjektleder/adm.leder",Tabeller!Q$54*S18,0)+IF($CZ18="Forsker - 1.aman.",Tabeller!Q$56*S18,0)+IF($CZ18="Gjesteforsker",Tabeller!Q$57*S18,0)+IF($CZ18="Postdoktor / forsker",Tabeller!Q$58*S18,0)+IF($CZ18="Stipendiat",Tabeller!Q$59*S18,0)+IF($CZ18="Forsker (rundsum)",Tabeller!#REF!*S18,0)+IF($CZ18="Vit.ass",Tabeller!Q$60*S18,0))/1)</f>
        <v>0</v>
      </c>
      <c r="DJ18" s="6">
        <f>-((IF($CZ18="Teknisk/adm. bistand/Feltassistent",IF(Budsjett_FL!BA18*(1+Tabeller!$I$61)&gt;Tabeller!R$55,Tabeller!R$55,Budsjett_FL!BA18*(1+Tabeller!$I$61)),0))+(IF($CZ18="Forsker - professor",Tabeller!R$55*T18,0)+IF($CZ18="Prosjektleder/adm.leder",Tabeller!R$54*T18,0)+IF($CZ18="Forsker - 1.aman.",Tabeller!R$56*T18,0)+IF($CZ18="Gjesteforsker",Tabeller!R$57*T18,0)+IF($CZ18="Postdoktor / forsker",Tabeller!R$58*T18,0)+IF($CZ18="Stipendiat",Tabeller!R$59*T18,0)+IF($CZ18="Forsker (rundsum)",Tabeller!#REF!*T18,0)+IF($CZ18="Vit.ass",Tabeller!R$60*T18,0))/1)</f>
        <v>0</v>
      </c>
      <c r="DK18" s="8">
        <f t="shared" ref="DK18" si="221">SUM(DA18:DJ18)</f>
        <v>0</v>
      </c>
      <c r="DM18" s="47">
        <f t="shared" si="65"/>
        <v>0</v>
      </c>
      <c r="DN18" s="6">
        <f t="shared" si="183"/>
        <v>0</v>
      </c>
      <c r="DO18" s="6">
        <f t="shared" si="184"/>
        <v>0</v>
      </c>
      <c r="DP18" s="6">
        <f t="shared" si="185"/>
        <v>0</v>
      </c>
      <c r="DQ18" s="6">
        <f t="shared" si="186"/>
        <v>0</v>
      </c>
      <c r="DR18" s="6">
        <f t="shared" si="187"/>
        <v>0</v>
      </c>
      <c r="DS18" s="6">
        <f t="shared" si="188"/>
        <v>0</v>
      </c>
      <c r="DT18" s="6">
        <f t="shared" si="189"/>
        <v>0</v>
      </c>
      <c r="DU18" s="6">
        <f t="shared" si="190"/>
        <v>0</v>
      </c>
      <c r="DV18" s="6">
        <f t="shared" si="191"/>
        <v>0</v>
      </c>
      <c r="DW18" s="6">
        <f t="shared" si="192"/>
        <v>0</v>
      </c>
      <c r="DX18" s="8">
        <f t="shared" si="216"/>
        <v>0</v>
      </c>
      <c r="DZ18" s="47">
        <f t="shared" si="67"/>
        <v>0</v>
      </c>
      <c r="EA18" s="6">
        <f t="shared" si="193"/>
        <v>0</v>
      </c>
      <c r="EB18" s="6">
        <f t="shared" si="194"/>
        <v>0</v>
      </c>
      <c r="EC18" s="6">
        <f t="shared" si="195"/>
        <v>0</v>
      </c>
      <c r="ED18" s="6">
        <f t="shared" si="196"/>
        <v>0</v>
      </c>
      <c r="EE18" s="6">
        <f t="shared" si="197"/>
        <v>0</v>
      </c>
      <c r="EF18" s="6">
        <f t="shared" si="198"/>
        <v>0</v>
      </c>
      <c r="EG18" s="6">
        <f t="shared" si="199"/>
        <v>0</v>
      </c>
      <c r="EH18" s="6">
        <f t="shared" si="200"/>
        <v>0</v>
      </c>
      <c r="EI18" s="6">
        <f t="shared" si="201"/>
        <v>0</v>
      </c>
      <c r="EJ18" s="6">
        <f t="shared" si="202"/>
        <v>0</v>
      </c>
      <c r="EK18" s="8">
        <f t="shared" si="217"/>
        <v>0</v>
      </c>
      <c r="EM18" s="47">
        <f t="shared" si="69"/>
        <v>0</v>
      </c>
      <c r="EN18" s="6">
        <f t="shared" si="203"/>
        <v>0</v>
      </c>
      <c r="EO18" s="6">
        <f t="shared" si="204"/>
        <v>0</v>
      </c>
      <c r="EP18" s="6">
        <f t="shared" si="205"/>
        <v>0</v>
      </c>
      <c r="EQ18" s="6">
        <f t="shared" si="206"/>
        <v>0</v>
      </c>
      <c r="ER18" s="6">
        <f t="shared" si="207"/>
        <v>0</v>
      </c>
      <c r="ES18" s="6">
        <f t="shared" si="208"/>
        <v>0</v>
      </c>
      <c r="ET18" s="6">
        <f t="shared" si="209"/>
        <v>0</v>
      </c>
      <c r="EU18" s="6">
        <f t="shared" si="210"/>
        <v>0</v>
      </c>
      <c r="EV18" s="6">
        <f t="shared" si="211"/>
        <v>0</v>
      </c>
      <c r="EW18" s="6">
        <f t="shared" si="212"/>
        <v>0</v>
      </c>
      <c r="EX18" s="8">
        <f t="shared" si="218"/>
        <v>0</v>
      </c>
      <c r="FA18" s="47">
        <f t="shared" si="55"/>
        <v>0</v>
      </c>
      <c r="FB18" s="6"/>
      <c r="FC18" s="6"/>
      <c r="FD18" s="6"/>
      <c r="FE18" s="6"/>
      <c r="FF18" s="6"/>
      <c r="FG18" s="6"/>
      <c r="FH18" s="6"/>
      <c r="FI18" s="6"/>
      <c r="FJ18" s="6"/>
      <c r="FK18" s="6"/>
      <c r="FL18" s="8">
        <f t="shared" si="219"/>
        <v>0</v>
      </c>
      <c r="FO18" s="6">
        <f>IFERROR(IF($B18="Teknisk/adm. Bistand",(K18)*Tabeller!J$11,(K18)*Tabeller!J$10),0)</f>
        <v>0</v>
      </c>
      <c r="FP18" s="6">
        <f>IFERROR(IF($B18="Teknisk/adm. Bistand",(L18)*Tabeller!K$11,(L18)*Tabeller!K$10),0)</f>
        <v>0</v>
      </c>
      <c r="FQ18" s="6">
        <f>IFERROR(IF($B18="Teknisk/adm. Bistand",(M18)*Tabeller!L$11,(M18)*Tabeller!L$10),0)</f>
        <v>0</v>
      </c>
      <c r="FR18" s="6">
        <f>IFERROR(IF($B18="Teknisk/adm. Bistand",(N18)*Tabeller!M$11,(N18)*Tabeller!M$10),0)</f>
        <v>0</v>
      </c>
      <c r="FS18" s="6">
        <f>IFERROR(IF($B18="Teknisk/adm. Bistand",(O18)*Tabeller!N$11,(O18)*Tabeller!N$10),0)</f>
        <v>0</v>
      </c>
      <c r="FT18" s="6">
        <f>IFERROR(IF($B18="Teknisk/adm. Bistand",(P18)*Tabeller!O$11,(P18)*Tabeller!O$10),0)</f>
        <v>0</v>
      </c>
      <c r="FU18" s="6">
        <f>IFERROR(IF($B18="Teknisk/adm. Bistand",(Q18)*Tabeller!P$11,(Q18)*Tabeller!P$10),0)</f>
        <v>0</v>
      </c>
      <c r="FV18" s="6">
        <f>IFERROR(IF($B18="Teknisk/adm. Bistand",(R18)*Tabeller!Q$11,(R18)*Tabeller!Q$10),0)</f>
        <v>0</v>
      </c>
      <c r="FW18" s="6">
        <f>IFERROR(IF($B18="Teknisk/adm. Bistand",(S18)*Tabeller!R$11,(S18)*Tabeller!R$10),0)</f>
        <v>0</v>
      </c>
      <c r="FX18" s="6">
        <f>IFERROR(IF($B18="Teknisk/adm. Bistand",(T18)*Tabeller!S$11,(T18)*Tabeller!S$10),0)</f>
        <v>0</v>
      </c>
    </row>
    <row r="19" spans="2:180" ht="15" x14ac:dyDescent="0.25">
      <c r="B19" s="511"/>
      <c r="C19" s="420" t="e">
        <f>IF(Registrering!#REF!="Fast beløp",0,CW19)</f>
        <v>#REF!</v>
      </c>
      <c r="D19" s="420">
        <f t="shared" si="213"/>
        <v>0</v>
      </c>
      <c r="E19" s="420">
        <f t="shared" si="165"/>
        <v>0</v>
      </c>
      <c r="F19" s="420">
        <f t="shared" si="166"/>
        <v>0</v>
      </c>
      <c r="G19" s="58">
        <f t="shared" ref="G19:G23" si="222">SUM(K19:T19)</f>
        <v>0</v>
      </c>
      <c r="H19" s="562"/>
      <c r="I19" s="565"/>
      <c r="J19" s="576"/>
      <c r="K19" s="577"/>
      <c r="L19" s="577"/>
      <c r="M19" s="577"/>
      <c r="N19" s="577"/>
      <c r="O19" s="577"/>
      <c r="P19" s="577"/>
      <c r="Q19" s="577"/>
      <c r="R19" s="577"/>
      <c r="S19" s="577"/>
      <c r="T19" s="577"/>
      <c r="AG19" s="6">
        <f t="shared" si="167"/>
        <v>0</v>
      </c>
      <c r="AH19" s="6">
        <f>AG19*Tabeller!$I$35</f>
        <v>0</v>
      </c>
      <c r="AI19" s="6">
        <f t="shared" si="168"/>
        <v>0</v>
      </c>
      <c r="AJ19" s="87">
        <f>AI19*Tabeller!$H$26</f>
        <v>0</v>
      </c>
      <c r="AK19" s="6">
        <f>SUM(AI19:AJ19,AL19)*Tabeller!$H$28</f>
        <v>0</v>
      </c>
      <c r="AL19" s="6">
        <f>AH19*Tabeller!$H$27</f>
        <v>0</v>
      </c>
      <c r="AM19" s="6">
        <f t="shared" si="169"/>
        <v>0</v>
      </c>
      <c r="AN19" s="6">
        <f>AM19+(IF(B19="Teknisk adm bistand",Registrering!$E$43,Registrering!$B$43))</f>
        <v>501000</v>
      </c>
      <c r="AO19" s="6">
        <f>AN19/Tabeller!$H$5</f>
        <v>307.73955773955777</v>
      </c>
      <c r="AR19" s="6">
        <f>((K19*Budsjett_FL!$AM19))</f>
        <v>0</v>
      </c>
      <c r="AS19" s="6">
        <f>((L19*Budsjett_FL!$AM19)*(Tabeller!J$35))</f>
        <v>0</v>
      </c>
      <c r="AT19" s="6">
        <f>((M19*Budsjett_FL!$AM19)*(Tabeller!K$35))</f>
        <v>0</v>
      </c>
      <c r="AU19" s="6">
        <f>((N19*Budsjett_FL!$AM19)*(Tabeller!L$35))</f>
        <v>0</v>
      </c>
      <c r="AV19" s="6">
        <f>((O19*Budsjett_FL!$AM19)*(Tabeller!M$35))</f>
        <v>0</v>
      </c>
      <c r="AW19" s="6">
        <f>((P19*Budsjett_FL!$AM19)*(Tabeller!N$35))</f>
        <v>0</v>
      </c>
      <c r="AX19" s="6">
        <f>((Q19*Budsjett_FL!$AM19)*(Tabeller!O$35))</f>
        <v>0</v>
      </c>
      <c r="AY19" s="6">
        <f>((R19*Budsjett_FL!$AM19)*(Tabeller!P$35))</f>
        <v>0</v>
      </c>
      <c r="AZ19" s="6">
        <f>((S19*Budsjett_FL!$AM19)*(Tabeller!Q$35))</f>
        <v>0</v>
      </c>
      <c r="BA19" s="6">
        <f>((T19*Budsjett_FL!$AM19)*(Tabeller!R$35))</f>
        <v>0</v>
      </c>
      <c r="BC19" s="6">
        <f t="shared" si="170"/>
        <v>0</v>
      </c>
      <c r="BD19" s="6">
        <f t="shared" si="171"/>
        <v>0</v>
      </c>
      <c r="BE19" s="6">
        <f t="shared" si="172"/>
        <v>0</v>
      </c>
      <c r="BF19" s="6">
        <f t="shared" si="173"/>
        <v>0</v>
      </c>
      <c r="BG19" s="6">
        <f t="shared" si="174"/>
        <v>0</v>
      </c>
      <c r="BH19" s="6">
        <f t="shared" si="175"/>
        <v>0</v>
      </c>
      <c r="BI19" s="6">
        <f t="shared" si="176"/>
        <v>0</v>
      </c>
      <c r="BJ19" s="6">
        <f t="shared" si="177"/>
        <v>0</v>
      </c>
      <c r="BK19" s="6">
        <f t="shared" si="178"/>
        <v>0</v>
      </c>
      <c r="BL19" s="6">
        <f t="shared" si="179"/>
        <v>0</v>
      </c>
      <c r="BO19" s="6">
        <f>IFERROR(IF($F$83=$M$82,AR19*$E$82,AR19*Budsjett_FL!$E$83),0)</f>
        <v>0</v>
      </c>
      <c r="BP19" s="6">
        <f>IFERROR(IF($F$83=$M$82,AS19*$E$82,AS19*Budsjett_FL!$E$83),0)</f>
        <v>0</v>
      </c>
      <c r="BQ19" s="6">
        <f>IFERROR(IF($F$83=$M$82,AT19*$E$82,AT19*Budsjett_FL!$E$83),0)</f>
        <v>0</v>
      </c>
      <c r="BR19" s="6">
        <f>IFERROR(IF($F$83=$M$82,AU19*$E$82,AU19*Budsjett_FL!$E$83),0)</f>
        <v>0</v>
      </c>
      <c r="BS19" s="6">
        <f>IFERROR(IF($F$83=$M$82,AV19*$E$82,AV19*Budsjett_FL!$E$83),0)</f>
        <v>0</v>
      </c>
      <c r="BT19" s="6">
        <f>IFERROR(IF($F$83=$M$82,AW19*$E$82,AW19*Budsjett_FL!$E$83),0)</f>
        <v>0</v>
      </c>
      <c r="BU19" s="6">
        <f>IFERROR(IF($F$83=$M$82,AX19*$E$82,AX19*Budsjett_FL!$E$83),0)</f>
        <v>0</v>
      </c>
      <c r="BV19" s="6">
        <f>IFERROR(IF($F$83=$M$82,AY19*$E$82,AY19*Budsjett_FL!$E$83),0)</f>
        <v>0</v>
      </c>
      <c r="BW19" s="6">
        <f>IFERROR(IF($F$83=$M$82,AZ19*$E$82,AZ19*Budsjett_FL!$E$83),0)</f>
        <v>0</v>
      </c>
      <c r="BX19" s="6">
        <f>IFERROR(IF($F$83=$M$82,BA19*$E$82,BA19*Budsjett_FL!$E$83),0)</f>
        <v>0</v>
      </c>
      <c r="CA19" s="6">
        <f t="shared" si="180"/>
        <v>0</v>
      </c>
      <c r="CB19" s="6">
        <f t="shared" si="180"/>
        <v>0</v>
      </c>
      <c r="CC19" s="6">
        <f t="shared" si="180"/>
        <v>0</v>
      </c>
      <c r="CD19" s="6">
        <f t="shared" si="180"/>
        <v>0</v>
      </c>
      <c r="CE19" s="6">
        <f t="shared" si="180"/>
        <v>0</v>
      </c>
      <c r="CF19" s="6">
        <f t="shared" si="180"/>
        <v>0</v>
      </c>
      <c r="CG19" s="6">
        <f t="shared" si="180"/>
        <v>0</v>
      </c>
      <c r="CH19" s="6">
        <f t="shared" si="180"/>
        <v>0</v>
      </c>
      <c r="CI19" s="6">
        <f t="shared" si="180"/>
        <v>0</v>
      </c>
      <c r="CJ19" s="6">
        <f t="shared" si="180"/>
        <v>0</v>
      </c>
      <c r="CL19" s="47">
        <f t="shared" si="181"/>
        <v>0</v>
      </c>
      <c r="CM19" s="6">
        <f>-((IF($CL19="Teknisk/adm. bistand/Feltassistent",Budsjett_FL!AR19*(1+Tabeller!$I$61),0))+(IF($CL19="Forsker - professor",Tabeller!I$55*K19,0)+IF($CL19="Prosjektleder/adm.leder",Tabeller!I$54*K19,0)+IF($CL19="Forsker - 1.aman.",Tabeller!I$56*K19,0)+IF($CL19="Gjesteforsker",Tabeller!I$57*K19,0)+IF($CL19="Postdoktor / forsker",Tabeller!I$58*K19,0)+IF($CL19="Stipendiat",Tabeller!I$59*K19,0)+IF($CL19="Forsker (rundsum)",Tabeller!#REF!*K19,0)+IF($CL19="Vit.ass",Tabeller!I$60*K19,0)))</f>
        <v>0</v>
      </c>
      <c r="CN19" s="6">
        <f>-((IF($CL19="Teknisk/adm. bistand/Feltassistent",Budsjett_FL!AS19*(1+Tabeller!$I$61),0))+(IF($CL19="Forsker - professor",Tabeller!J$55*L19,0)+IF($CL19="Prosjektleder/adm.leder",Tabeller!J$54*L19,0)+IF($CL19="Forsker - 1.aman.",Tabeller!J$56*L19,0)+IF($CL19="Gjesteforsker",Tabeller!J$57*L19,0)+IF($CL19="Postdoktor / forsker",Tabeller!J$58*L19,0)+IF($CL19="Stipendiat",Tabeller!J$59*L19,0)+IF($CL19="Forsker (rundsum)",Tabeller!#REF!*L19,0)+IF($CL19="Vit.ass",Tabeller!J$60*L19,0)))</f>
        <v>0</v>
      </c>
      <c r="CO19" s="6">
        <f>-((IF($CL19="Teknisk/adm. bistand/Feltassistent",Budsjett_FL!AT19*(1+Tabeller!$I$61),0))+(IF($CL19="Forsker - professor",Tabeller!K$55*M19,0)+IF($CL19="Prosjektleder/adm.leder",Tabeller!K$54*M19,0)+IF($CL19="Forsker - 1.aman.",Tabeller!K$56*M19,0)+IF($CL19="Gjesteforsker",Tabeller!K$57*M19,0)+IF($CL19="Postdoktor / forsker",Tabeller!K$58*M19,0)+IF($CL19="Stipendiat",Tabeller!K$59*M19,0)+IF($CL19="Forsker (rundsum)",Tabeller!#REF!*M19,0)+IF($CL19="Vit.ass",Tabeller!K$60*M19,0)))</f>
        <v>0</v>
      </c>
      <c r="CP19" s="6">
        <f>-((IF($CL19="Teknisk/adm. bistand/Feltassistent",Budsjett_FL!AU19*(1+Tabeller!$I$61),0))+(IF($CL19="Forsker - professor",Tabeller!L$55*N19,0)+IF($CL19="Prosjektleder/adm.leder",Tabeller!L$54*N19,0)+IF($CL19="Forsker - 1.aman.",Tabeller!L$56*N19,0)+IF($CL19="Gjesteforsker",Tabeller!L$57*N19,0)+IF($CL19="Postdoktor / forsker",Tabeller!L$58*N19,0)+IF($CL19="Stipendiat",Tabeller!L$59*N19,0)+IF($CL19="Forsker (rundsum)",Tabeller!#REF!*N19,0)+IF($CL19="Vit.ass",Tabeller!L$60*N19,0)))</f>
        <v>0</v>
      </c>
      <c r="CQ19" s="6">
        <f>-((IF($CL19="Teknisk/adm. bistand/Feltassistent",Budsjett_FL!AV19*(1+Tabeller!$I$61),0))+(IF($CL19="Forsker - professor",Tabeller!M$55*O19,0)+IF($CL19="Prosjektleder/adm.leder",Tabeller!M$54*O19,0)+IF($CL19="Forsker - 1.aman.",Tabeller!M$56*O19,0)+IF($CL19="Gjesteforsker",Tabeller!M$57*O19,0)+IF($CL19="Postdoktor / forsker",Tabeller!M$58*O19,0)+IF($CL19="Stipendiat",Tabeller!M$59*O19,0)+IF($CL19="Forsker (rundsum)",Tabeller!#REF!*O19,0)+IF($CL19="Vit.ass",Tabeller!M$60*O19,0)))</f>
        <v>0</v>
      </c>
      <c r="CR19" s="6">
        <f>-((IF($CL19="Teknisk/adm. bistand/Feltassistent",Budsjett_FL!AW19*(1+Tabeller!$I$61),0))+(IF($CL19="Forsker - professor",Tabeller!N$55*P19,0)+IF($CL19="Prosjektleder/adm.leder",Tabeller!N$54*P19,0)+IF($CL19="Forsker - 1.aman.",Tabeller!N$56*P19,0)+IF($CL19="Gjesteforsker",Tabeller!N$57*P19,0)+IF($CL19="Postdoktor / forsker",Tabeller!N$58*P19,0)+IF($CL19="Stipendiat",Tabeller!N$59*P19,0)+IF($CL19="Forsker (rundsum)",Tabeller!#REF!*P19,0)+IF($CL19="Vit.ass",Tabeller!N$60*P19,0)))</f>
        <v>0</v>
      </c>
      <c r="CS19" s="6">
        <f>-((IF($CL19="Teknisk/adm. bistand/Feltassistent",Budsjett_FL!AX19*(1+Tabeller!$I$61),0))+(IF($CL19="Forsker - professor",Tabeller!O$55*Q19,0)+IF($CL19="Prosjektleder/adm.leder",Tabeller!O$54*Q19,0)+IF($CL19="Forsker - 1.aman.",Tabeller!O$56*Q19,0)+IF($CL19="Gjesteforsker",Tabeller!O$57*Q19,0)+IF($CL19="Postdoktor / forsker",Tabeller!O$58*Q19,0)+IF($CL19="Stipendiat",Tabeller!O$59*Q19,0)+IF($CL19="Forsker (rundsum)",Tabeller!#REF!*Q19,0)+IF($CL19="Vit.ass",Tabeller!O$60*Q19,0)))</f>
        <v>0</v>
      </c>
      <c r="CT19" s="6">
        <f>-((IF($CL19="Teknisk/adm. bistand/Feltassistent",Budsjett_FL!AY19*(1+Tabeller!$I$61),0))+(IF($CL19="Forsker - professor",Tabeller!P$55*R19,0)+IF($CL19="Prosjektleder/adm.leder",Tabeller!P$54*R19,0)+IF($CL19="Forsker - 1.aman.",Tabeller!P$56*R19,0)+IF($CL19="Gjesteforsker",Tabeller!P$57*R19,0)+IF($CL19="Postdoktor / forsker",Tabeller!P$58*R19,0)+IF($CL19="Stipendiat",Tabeller!P$59*R19,0)+IF($CL19="Forsker (rundsum)",Tabeller!#REF!*R19,0)+IF($CL19="Vit.ass",Tabeller!P$60*R19,0)))</f>
        <v>0</v>
      </c>
      <c r="CU19" s="6">
        <f>-((IF($CL19="Teknisk/adm. bistand/Feltassistent",Budsjett_FL!AZ19*(1+Tabeller!$I$61),0))+(IF($CL19="Forsker - professor",Tabeller!Q$55*S19,0)+IF($CL19="Prosjektleder/adm.leder",Tabeller!Q$54*S19,0)+IF($CL19="Forsker - 1.aman.",Tabeller!Q$56*S19,0)+IF($CL19="Gjesteforsker",Tabeller!Q$57*S19,0)+IF($CL19="Postdoktor / forsker",Tabeller!Q$58*S19,0)+IF($CL19="Stipendiat",Tabeller!Q$59*S19,0)+IF($CL19="Forsker (rundsum)",Tabeller!#REF!*S19,0)+IF($CL19="Vit.ass",Tabeller!Q$60*S19,0)))</f>
        <v>0</v>
      </c>
      <c r="CV19" s="6">
        <f>-((IF($CL19="Teknisk/adm. bistand/Feltassistent",Budsjett_FL!BA19*(1+Tabeller!$I$61),0))+(IF($CL19="Forsker - professor",Tabeller!R$55*T19,0)+IF($CL19="Prosjektleder/adm.leder",Tabeller!R$54*T19,0)+IF($CL19="Forsker - 1.aman.",Tabeller!R$56*T19,0)+IF($CL19="Gjesteforsker",Tabeller!R$57*T19,0)+IF($CL19="Postdoktor / forsker",Tabeller!R$58*T19,0)+IF($CL19="Stipendiat",Tabeller!R$59*T19,0)+IF($CL19="Forsker (rundsum)",Tabeller!#REF!*T19,0)+IF($CL19="Vit.ass",Tabeller!R$60*T19,0)))</f>
        <v>0</v>
      </c>
      <c r="CW19" s="8">
        <f t="shared" si="214"/>
        <v>0</v>
      </c>
      <c r="CZ19" s="47">
        <f t="shared" si="182"/>
        <v>0</v>
      </c>
      <c r="DA19" s="6">
        <f>-((IF($CZ19="Teknisk/adm. bistand/Feltassistent",IF(Budsjett_FL!AR19*(1+Tabeller!$I$61)&gt;Tabeller!I$55,Tabeller!I$55,Budsjett_FL!AR19*(1+Tabeller!$I$61)),0))+(IF($CZ19="Forsker - professor",Tabeller!I$55*K19,0)+IF($CZ19="Prosjektleder/adm.leder",Tabeller!I$54*K19,0)+IF($CZ19="Forsker - 1.aman.",Tabeller!I$56*K19,0)+IF($CZ19="Gjesteforsker",Tabeller!I$57*K19,0)+IF($CZ19="Postdoktor / forsker",Tabeller!I$58*K19,0)+IF($CZ19="Stipendiat",Tabeller!I$59*K19,0)+IF($CZ19="Forsker (rundsum)",Tabeller!#REF!*K19,0)+IF($CZ19="Vit.ass",Tabeller!I$60*K19,0))/1)</f>
        <v>0</v>
      </c>
      <c r="DB19" s="6">
        <f>-((IF($CZ19="Teknisk/adm. bistand/Feltassistent",IF(Budsjett_FL!AS19*(1+Tabeller!$I$61)&gt;Tabeller!J$55,Tabeller!J$55,Budsjett_FL!AS19*(1+Tabeller!$I$61)),0))+(IF($CZ19="Forsker - professor",Tabeller!J$55*L19,0)+IF($CZ19="Prosjektleder/adm.leder",Tabeller!J$54*L19,0)+IF($CZ19="Forsker - 1.aman.",Tabeller!J$56*L19,0)+IF($CZ19="Gjesteforsker",Tabeller!J$57*L19,0)+IF($CZ19="Postdoktor / forsker",Tabeller!J$58*L19,0)+IF($CZ19="Stipendiat",Tabeller!J$59*L19,0)+IF($CZ19="Forsker (rundsum)",Tabeller!#REF!*L19,0)+IF($CZ19="Vit.ass",Tabeller!J$60*L19,0))/1)</f>
        <v>0</v>
      </c>
      <c r="DC19" s="6">
        <f>-((IF($CZ19="Teknisk/adm. bistand/Feltassistent",IF(Budsjett_FL!AT19*(1+Tabeller!$I$61)&gt;Tabeller!K$55,Tabeller!K$55,Budsjett_FL!AT19*(1+Tabeller!$I$61)),0))+(IF($CZ19="Forsker - professor",Tabeller!K$55*M19,0)+IF($CZ19="Prosjektleder/adm.leder",Tabeller!K$54*M19,0)+IF($CZ19="Forsker - 1.aman.",Tabeller!K$56*M19,0)+IF($CZ19="Gjesteforsker",Tabeller!K$57*M19,0)+IF($CZ19="Postdoktor / forsker",Tabeller!K$58*M19,0)+IF($CZ19="Stipendiat",Tabeller!K$59*M19,0)+IF($CZ19="Forsker (rundsum)",Tabeller!#REF!*M19,0)+IF($CZ19="Vit.ass",Tabeller!K$60*M19,0))/1)</f>
        <v>0</v>
      </c>
      <c r="DD19" s="6">
        <f>-((IF($CZ19="Teknisk/adm. bistand/Feltassistent",IF(Budsjett_FL!AU19*(1+Tabeller!$I$61)&gt;Tabeller!L$55,Tabeller!L$55,Budsjett_FL!AU19*(1+Tabeller!$I$61)),0))+(IF($CZ19="Forsker - professor",Tabeller!L$55*N19,0)+IF($CZ19="Prosjektleder/adm.leder",Tabeller!L$54*N19,0)+IF($CZ19="Forsker - 1.aman.",Tabeller!L$56*N19,0)+IF($CZ19="Gjesteforsker",Tabeller!L$57*N19,0)+IF($CZ19="Postdoktor / forsker",Tabeller!L$58*N19,0)+IF($CZ19="Stipendiat",Tabeller!L$59*N19,0)+IF($CZ19="Forsker (rundsum)",Tabeller!#REF!*N19,0)+IF($CZ19="Vit.ass",Tabeller!L$60*N19,0))/1)</f>
        <v>0</v>
      </c>
      <c r="DE19" s="6">
        <f>-((IF($CZ19="Teknisk/adm. bistand/Feltassistent",IF(Budsjett_FL!AV19*(1+Tabeller!$I$61)&gt;Tabeller!M$55,Tabeller!M$55,Budsjett_FL!AV19*(1+Tabeller!$I$61)),0))+(IF($CZ19="Forsker - professor",Tabeller!M$55*O19,0)+IF($CZ19="Prosjektleder/adm.leder",Tabeller!M$54*O19,0)+IF($CZ19="Forsker - 1.aman.",Tabeller!M$56*O19,0)+IF($CZ19="Gjesteforsker",Tabeller!M$57*O19,0)+IF($CZ19="Postdoktor / forsker",Tabeller!M$58*O19,0)+IF($CZ19="Stipendiat",Tabeller!M$59*O19,0)+IF($CZ19="Forsker (rundsum)",Tabeller!#REF!*O19,0)+IF($CZ19="Vit.ass",Tabeller!M$60*O19,0))/1)</f>
        <v>0</v>
      </c>
      <c r="DF19" s="6">
        <f>-((IF($CZ19="Teknisk/adm. bistand/Feltassistent",IF(Budsjett_FL!AW19*(1+Tabeller!$I$61)&gt;Tabeller!N$55,Tabeller!N$55,Budsjett_FL!AW19*(1+Tabeller!$I$61)),0))+(IF($CZ19="Forsker - professor",Tabeller!N$55*P19,0)+IF($CZ19="Prosjektleder/adm.leder",Tabeller!N$54*P19,0)+IF($CZ19="Forsker - 1.aman.",Tabeller!N$56*P19,0)+IF($CZ19="Gjesteforsker",Tabeller!N$57*P19,0)+IF($CZ19="Postdoktor / forsker",Tabeller!N$58*P19,0)+IF($CZ19="Stipendiat",Tabeller!N$59*P19,0)+IF($CZ19="Forsker (rundsum)",Tabeller!#REF!*P19,0)+IF($CZ19="Vit.ass",Tabeller!N$60*P19,0))/1)</f>
        <v>0</v>
      </c>
      <c r="DG19" s="6">
        <f>-((IF($CZ19="Teknisk/adm. bistand/Feltassistent",IF(Budsjett_FL!AX19*(1+Tabeller!$I$61)&gt;Tabeller!O$55,Tabeller!O$55,Budsjett_FL!AX19*(1+Tabeller!$I$61)),0))+(IF($CZ19="Forsker - professor",Tabeller!O$55*Q19,0)+IF($CZ19="Prosjektleder/adm.leder",Tabeller!O$54*Q19,0)+IF($CZ19="Forsker - 1.aman.",Tabeller!O$56*Q19,0)+IF($CZ19="Gjesteforsker",Tabeller!O$57*Q19,0)+IF($CZ19="Postdoktor / forsker",Tabeller!O$58*Q19,0)+IF($CZ19="Stipendiat",Tabeller!O$59*Q19,0)+IF($CZ19="Forsker (rundsum)",Tabeller!#REF!*Q19,0)+IF($CZ19="Vit.ass",Tabeller!O$60*Q19,0))/1)</f>
        <v>0</v>
      </c>
      <c r="DH19" s="6">
        <f>-((IF($CZ19="Teknisk/adm. bistand/Feltassistent",IF(Budsjett_FL!AY19*(1+Tabeller!$I$61)&gt;Tabeller!P$55,Tabeller!P$55,Budsjett_FL!AY19*(1+Tabeller!$I$61)),0))+(IF($CZ19="Forsker - professor",Tabeller!P$55*R19,0)+IF($CZ19="Prosjektleder/adm.leder",Tabeller!P$54*R19,0)+IF($CZ19="Forsker - 1.aman.",Tabeller!P$56*R19,0)+IF($CZ19="Gjesteforsker",Tabeller!P$57*R19,0)+IF($CZ19="Postdoktor / forsker",Tabeller!P$58*R19,0)+IF($CZ19="Stipendiat",Tabeller!P$59*R19,0)+IF($CZ19="Forsker (rundsum)",Tabeller!#REF!*R19,0)+IF($CZ19="Vit.ass",Tabeller!P$60*R19,0))/1)</f>
        <v>0</v>
      </c>
      <c r="DI19" s="6">
        <f>-((IF($CZ19="Teknisk/adm. bistand/Feltassistent",IF(Budsjett_FL!AZ19*(1+Tabeller!$I$61)&gt;Tabeller!Q$55,Tabeller!Q$55,Budsjett_FL!AZ19*(1+Tabeller!$I$61)),0))+(IF($CZ19="Forsker - professor",Tabeller!Q$55*S19,0)+IF($CZ19="Prosjektleder/adm.leder",Tabeller!Q$54*S19,0)+IF($CZ19="Forsker - 1.aman.",Tabeller!Q$56*S19,0)+IF($CZ19="Gjesteforsker",Tabeller!Q$57*S19,0)+IF($CZ19="Postdoktor / forsker",Tabeller!Q$58*S19,0)+IF($CZ19="Stipendiat",Tabeller!Q$59*S19,0)+IF($CZ19="Forsker (rundsum)",Tabeller!#REF!*S19,0)+IF($CZ19="Vit.ass",Tabeller!Q$60*S19,0))/1)</f>
        <v>0</v>
      </c>
      <c r="DJ19" s="6">
        <f>-((IF($CZ19="Teknisk/adm. bistand/Feltassistent",IF(Budsjett_FL!BA19*(1+Tabeller!$I$61)&gt;Tabeller!R$55,Tabeller!R$55,Budsjett_FL!BA19*(1+Tabeller!$I$61)),0))+(IF($CZ19="Forsker - professor",Tabeller!R$55*T19,0)+IF($CZ19="Prosjektleder/adm.leder",Tabeller!R$54*T19,0)+IF($CZ19="Forsker - 1.aman.",Tabeller!R$56*T19,0)+IF($CZ19="Gjesteforsker",Tabeller!R$57*T19,0)+IF($CZ19="Postdoktor / forsker",Tabeller!R$58*T19,0)+IF($CZ19="Stipendiat",Tabeller!R$59*T19,0)+IF($CZ19="Forsker (rundsum)",Tabeller!#REF!*T19,0)+IF($CZ19="Vit.ass",Tabeller!R$60*T19,0))/1)</f>
        <v>0</v>
      </c>
      <c r="DK19" s="8">
        <f t="shared" ref="DK19:DK23" si="223">SUM(DA19:DJ19)</f>
        <v>0</v>
      </c>
      <c r="DM19" s="47">
        <f t="shared" si="65"/>
        <v>0</v>
      </c>
      <c r="DN19" s="6">
        <f t="shared" si="183"/>
        <v>0</v>
      </c>
      <c r="DO19" s="6">
        <f t="shared" si="184"/>
        <v>0</v>
      </c>
      <c r="DP19" s="6">
        <f t="shared" si="185"/>
        <v>0</v>
      </c>
      <c r="DQ19" s="6">
        <f t="shared" si="186"/>
        <v>0</v>
      </c>
      <c r="DR19" s="6">
        <f t="shared" si="187"/>
        <v>0</v>
      </c>
      <c r="DS19" s="6">
        <f t="shared" si="188"/>
        <v>0</v>
      </c>
      <c r="DT19" s="6">
        <f t="shared" si="189"/>
        <v>0</v>
      </c>
      <c r="DU19" s="6">
        <f t="shared" si="190"/>
        <v>0</v>
      </c>
      <c r="DV19" s="6">
        <f t="shared" si="191"/>
        <v>0</v>
      </c>
      <c r="DW19" s="6">
        <f t="shared" si="192"/>
        <v>0</v>
      </c>
      <c r="DX19" s="8">
        <f t="shared" ref="DX19:DX23" si="224">SUM(DN19:DW19)</f>
        <v>0</v>
      </c>
      <c r="DZ19" s="47">
        <f t="shared" si="67"/>
        <v>0</v>
      </c>
      <c r="EA19" s="6">
        <f t="shared" si="193"/>
        <v>0</v>
      </c>
      <c r="EB19" s="6">
        <f t="shared" si="194"/>
        <v>0</v>
      </c>
      <c r="EC19" s="6">
        <f t="shared" si="195"/>
        <v>0</v>
      </c>
      <c r="ED19" s="6">
        <f t="shared" si="196"/>
        <v>0</v>
      </c>
      <c r="EE19" s="6">
        <f t="shared" si="197"/>
        <v>0</v>
      </c>
      <c r="EF19" s="6">
        <f t="shared" si="198"/>
        <v>0</v>
      </c>
      <c r="EG19" s="6">
        <f t="shared" si="199"/>
        <v>0</v>
      </c>
      <c r="EH19" s="6">
        <f t="shared" si="200"/>
        <v>0</v>
      </c>
      <c r="EI19" s="6">
        <f t="shared" si="201"/>
        <v>0</v>
      </c>
      <c r="EJ19" s="6">
        <f t="shared" si="202"/>
        <v>0</v>
      </c>
      <c r="EK19" s="8">
        <f t="shared" ref="EK19:EK23" si="225">SUM(EA19:EJ19)</f>
        <v>0</v>
      </c>
      <c r="EM19" s="47">
        <f t="shared" si="69"/>
        <v>0</v>
      </c>
      <c r="EN19" s="6">
        <f t="shared" si="203"/>
        <v>0</v>
      </c>
      <c r="EO19" s="6">
        <f t="shared" si="204"/>
        <v>0</v>
      </c>
      <c r="EP19" s="6">
        <f t="shared" si="205"/>
        <v>0</v>
      </c>
      <c r="EQ19" s="6">
        <f t="shared" si="206"/>
        <v>0</v>
      </c>
      <c r="ER19" s="6">
        <f t="shared" si="207"/>
        <v>0</v>
      </c>
      <c r="ES19" s="6">
        <f t="shared" si="208"/>
        <v>0</v>
      </c>
      <c r="ET19" s="6">
        <f t="shared" si="209"/>
        <v>0</v>
      </c>
      <c r="EU19" s="6">
        <f t="shared" si="210"/>
        <v>0</v>
      </c>
      <c r="EV19" s="6">
        <f t="shared" si="211"/>
        <v>0</v>
      </c>
      <c r="EW19" s="6">
        <f t="shared" si="212"/>
        <v>0</v>
      </c>
      <c r="EX19" s="8">
        <f t="shared" ref="EX19:EX23" si="226">SUM(EN19:EW19)</f>
        <v>0</v>
      </c>
      <c r="FA19" s="47">
        <f t="shared" si="55"/>
        <v>0</v>
      </c>
      <c r="FB19" s="6"/>
      <c r="FC19" s="6"/>
      <c r="FD19" s="6"/>
      <c r="FE19" s="6"/>
      <c r="FF19" s="6"/>
      <c r="FG19" s="6"/>
      <c r="FH19" s="6"/>
      <c r="FI19" s="6"/>
      <c r="FJ19" s="6"/>
      <c r="FK19" s="6"/>
      <c r="FL19" s="8">
        <f t="shared" ref="FL19:FL23" si="227">SUM(FB19:FK19)</f>
        <v>0</v>
      </c>
      <c r="FO19" s="6">
        <f>IFERROR(IF($B19="Teknisk/adm. Bistand",(K19)*Tabeller!J$11,(K19)*Tabeller!J$10),0)</f>
        <v>0</v>
      </c>
      <c r="FP19" s="6">
        <f>IFERROR(IF($B19="Teknisk/adm. Bistand",(L19)*Tabeller!K$11,(L19)*Tabeller!K$10),0)</f>
        <v>0</v>
      </c>
      <c r="FQ19" s="6">
        <f>IFERROR(IF($B19="Teknisk/adm. Bistand",(M19)*Tabeller!L$11,(M19)*Tabeller!L$10),0)</f>
        <v>0</v>
      </c>
      <c r="FR19" s="6">
        <f>IFERROR(IF($B19="Teknisk/adm. Bistand",(N19)*Tabeller!M$11,(N19)*Tabeller!M$10),0)</f>
        <v>0</v>
      </c>
      <c r="FS19" s="6">
        <f>IFERROR(IF($B19="Teknisk/adm. Bistand",(O19)*Tabeller!N$11,(O19)*Tabeller!N$10),0)</f>
        <v>0</v>
      </c>
      <c r="FT19" s="6">
        <f>IFERROR(IF($B19="Teknisk/adm. Bistand",(P19)*Tabeller!O$11,(P19)*Tabeller!O$10),0)</f>
        <v>0</v>
      </c>
      <c r="FU19" s="6">
        <f>IFERROR(IF($B19="Teknisk/adm. Bistand",(Q19)*Tabeller!P$11,(Q19)*Tabeller!P$10),0)</f>
        <v>0</v>
      </c>
      <c r="FV19" s="6">
        <f>IFERROR(IF($B19="Teknisk/adm. Bistand",(R19)*Tabeller!Q$11,(R19)*Tabeller!Q$10),0)</f>
        <v>0</v>
      </c>
      <c r="FW19" s="6">
        <f>IFERROR(IF($B19="Teknisk/adm. Bistand",(S19)*Tabeller!R$11,(S19)*Tabeller!R$10),0)</f>
        <v>0</v>
      </c>
      <c r="FX19" s="6">
        <f>IFERROR(IF($B19="Teknisk/adm. Bistand",(T19)*Tabeller!S$11,(T19)*Tabeller!S$10),0)</f>
        <v>0</v>
      </c>
    </row>
    <row r="20" spans="2:180" ht="15" x14ac:dyDescent="0.25">
      <c r="B20" s="511"/>
      <c r="C20" s="420" t="e">
        <f>IF(Registrering!#REF!="Fast beløp",0,CW20)</f>
        <v>#REF!</v>
      </c>
      <c r="D20" s="420">
        <f t="shared" si="213"/>
        <v>0</v>
      </c>
      <c r="E20" s="420">
        <f t="shared" si="165"/>
        <v>0</v>
      </c>
      <c r="F20" s="420">
        <f t="shared" si="166"/>
        <v>0</v>
      </c>
      <c r="G20" s="58">
        <f t="shared" si="222"/>
        <v>0</v>
      </c>
      <c r="H20" s="562"/>
      <c r="I20" s="565"/>
      <c r="J20" s="576"/>
      <c r="K20" s="577"/>
      <c r="L20" s="577"/>
      <c r="M20" s="577"/>
      <c r="N20" s="577"/>
      <c r="O20" s="577"/>
      <c r="P20" s="577"/>
      <c r="Q20" s="577"/>
      <c r="R20" s="577"/>
      <c r="S20" s="577"/>
      <c r="T20" s="577"/>
      <c r="AG20" s="6">
        <f t="shared" si="167"/>
        <v>0</v>
      </c>
      <c r="AH20" s="6">
        <f>AG20*Tabeller!$I$35</f>
        <v>0</v>
      </c>
      <c r="AI20" s="6">
        <f t="shared" si="168"/>
        <v>0</v>
      </c>
      <c r="AJ20" s="87">
        <f>AI20*Tabeller!$H$26</f>
        <v>0</v>
      </c>
      <c r="AK20" s="6">
        <f>SUM(AI20:AJ20,AL20)*Tabeller!$H$28</f>
        <v>0</v>
      </c>
      <c r="AL20" s="6">
        <f>AH20*Tabeller!$H$27</f>
        <v>0</v>
      </c>
      <c r="AM20" s="6">
        <f t="shared" si="169"/>
        <v>0</v>
      </c>
      <c r="AN20" s="6">
        <f>AM20+(IF(B20="Teknisk adm bistand",Registrering!$E$43,Registrering!$B$43))</f>
        <v>501000</v>
      </c>
      <c r="AO20" s="6">
        <f>AN20/Tabeller!$H$5</f>
        <v>307.73955773955777</v>
      </c>
      <c r="AR20" s="6">
        <f>((K20*Budsjett_FL!$AM20))</f>
        <v>0</v>
      </c>
      <c r="AS20" s="6">
        <f>((L20*Budsjett_FL!$AM20)*(Tabeller!J$35))</f>
        <v>0</v>
      </c>
      <c r="AT20" s="6">
        <f>((M20*Budsjett_FL!$AM20)*(Tabeller!K$35))</f>
        <v>0</v>
      </c>
      <c r="AU20" s="6">
        <f>((N20*Budsjett_FL!$AM20)*(Tabeller!L$35))</f>
        <v>0</v>
      </c>
      <c r="AV20" s="6">
        <f>((O20*Budsjett_FL!$AM20)*(Tabeller!M$35))</f>
        <v>0</v>
      </c>
      <c r="AW20" s="6">
        <f>((P20*Budsjett_FL!$AM20)*(Tabeller!N$35))</f>
        <v>0</v>
      </c>
      <c r="AX20" s="6">
        <f>((Q20*Budsjett_FL!$AM20)*(Tabeller!O$35))</f>
        <v>0</v>
      </c>
      <c r="AY20" s="6">
        <f>((R20*Budsjett_FL!$AM20)*(Tabeller!P$35))</f>
        <v>0</v>
      </c>
      <c r="AZ20" s="6">
        <f>((S20*Budsjett_FL!$AM20)*(Tabeller!Q$35))</f>
        <v>0</v>
      </c>
      <c r="BA20" s="6">
        <f>((T20*Budsjett_FL!$AM20)*(Tabeller!R$35))</f>
        <v>0</v>
      </c>
      <c r="BC20" s="6">
        <f t="shared" si="170"/>
        <v>0</v>
      </c>
      <c r="BD20" s="6">
        <f t="shared" si="171"/>
        <v>0</v>
      </c>
      <c r="BE20" s="6">
        <f t="shared" si="172"/>
        <v>0</v>
      </c>
      <c r="BF20" s="6">
        <f t="shared" si="173"/>
        <v>0</v>
      </c>
      <c r="BG20" s="6">
        <f t="shared" si="174"/>
        <v>0</v>
      </c>
      <c r="BH20" s="6">
        <f t="shared" si="175"/>
        <v>0</v>
      </c>
      <c r="BI20" s="6">
        <f t="shared" si="176"/>
        <v>0</v>
      </c>
      <c r="BJ20" s="6">
        <f t="shared" si="177"/>
        <v>0</v>
      </c>
      <c r="BK20" s="6">
        <f t="shared" si="178"/>
        <v>0</v>
      </c>
      <c r="BL20" s="6">
        <f t="shared" si="179"/>
        <v>0</v>
      </c>
      <c r="BO20" s="6">
        <f>IFERROR(IF($F$83=$M$82,AR20*$E$82,AR20*Budsjett_FL!$E$83),0)</f>
        <v>0</v>
      </c>
      <c r="BP20" s="6">
        <f>IFERROR(IF($F$83=$M$82,AS20*$E$82,AS20*Budsjett_FL!$E$83),0)</f>
        <v>0</v>
      </c>
      <c r="BQ20" s="6">
        <f>IFERROR(IF($F$83=$M$82,AT20*$E$82,AT20*Budsjett_FL!$E$83),0)</f>
        <v>0</v>
      </c>
      <c r="BR20" s="6">
        <f>IFERROR(IF($F$83=$M$82,AU20*$E$82,AU20*Budsjett_FL!$E$83),0)</f>
        <v>0</v>
      </c>
      <c r="BS20" s="6">
        <f>IFERROR(IF($F$83=$M$82,AV20*$E$82,AV20*Budsjett_FL!$E$83),0)</f>
        <v>0</v>
      </c>
      <c r="BT20" s="6">
        <f>IFERROR(IF($F$83=$M$82,AW20*$E$82,AW20*Budsjett_FL!$E$83),0)</f>
        <v>0</v>
      </c>
      <c r="BU20" s="6">
        <f>IFERROR(IF($F$83=$M$82,AX20*$E$82,AX20*Budsjett_FL!$E$83),0)</f>
        <v>0</v>
      </c>
      <c r="BV20" s="6">
        <f>IFERROR(IF($F$83=$M$82,AY20*$E$82,AY20*Budsjett_FL!$E$83),0)</f>
        <v>0</v>
      </c>
      <c r="BW20" s="6">
        <f>IFERROR(IF($F$83=$M$82,AZ20*$E$82,AZ20*Budsjett_FL!$E$83),0)</f>
        <v>0</v>
      </c>
      <c r="BX20" s="6">
        <f>IFERROR(IF($F$83=$M$82,BA20*$E$82,BA20*Budsjett_FL!$E$83),0)</f>
        <v>0</v>
      </c>
      <c r="CA20" s="6">
        <f t="shared" si="180"/>
        <v>0</v>
      </c>
      <c r="CB20" s="6">
        <f t="shared" si="180"/>
        <v>0</v>
      </c>
      <c r="CC20" s="6">
        <f t="shared" si="180"/>
        <v>0</v>
      </c>
      <c r="CD20" s="6">
        <f t="shared" si="180"/>
        <v>0</v>
      </c>
      <c r="CE20" s="6">
        <f t="shared" si="180"/>
        <v>0</v>
      </c>
      <c r="CF20" s="6">
        <f t="shared" si="180"/>
        <v>0</v>
      </c>
      <c r="CG20" s="6">
        <f t="shared" si="180"/>
        <v>0</v>
      </c>
      <c r="CH20" s="6">
        <f t="shared" si="180"/>
        <v>0</v>
      </c>
      <c r="CI20" s="6">
        <f t="shared" si="180"/>
        <v>0</v>
      </c>
      <c r="CJ20" s="6">
        <f t="shared" si="180"/>
        <v>0</v>
      </c>
      <c r="CL20" s="47">
        <f t="shared" si="181"/>
        <v>0</v>
      </c>
      <c r="CM20" s="6">
        <f>-((IF($CL20="Teknisk/adm. bistand/Feltassistent",Budsjett_FL!AR20*(1+Tabeller!$I$61),0))+(IF($CL20="Forsker - professor",Tabeller!I$55*K20,0)+IF($CL20="Prosjektleder/adm.leder",Tabeller!I$54*K20,0)+IF($CL20="Forsker - 1.aman.",Tabeller!I$56*K20,0)+IF($CL20="Gjesteforsker",Tabeller!I$57*K20,0)+IF($CL20="Postdoktor / forsker",Tabeller!I$58*K20,0)+IF($CL20="Stipendiat",Tabeller!I$59*K20,0)+IF($CL20="Forsker (rundsum)",Tabeller!#REF!*K20,0)+IF($CL20="Vit.ass",Tabeller!I$60*K20,0)))</f>
        <v>0</v>
      </c>
      <c r="CN20" s="6">
        <f>-((IF($CL20="Teknisk/adm. bistand/Feltassistent",Budsjett_FL!AS20*(1+Tabeller!$I$61),0))+(IF($CL20="Forsker - professor",Tabeller!J$55*L20,0)+IF($CL20="Prosjektleder/adm.leder",Tabeller!J$54*L20,0)+IF($CL20="Forsker - 1.aman.",Tabeller!J$56*L20,0)+IF($CL20="Gjesteforsker",Tabeller!J$57*L20,0)+IF($CL20="Postdoktor / forsker",Tabeller!J$58*L20,0)+IF($CL20="Stipendiat",Tabeller!J$59*L20,0)+IF($CL20="Forsker (rundsum)",Tabeller!#REF!*L20,0)+IF($CL20="Vit.ass",Tabeller!J$60*L20,0)))</f>
        <v>0</v>
      </c>
      <c r="CO20" s="6">
        <f>-((IF($CL20="Teknisk/adm. bistand/Feltassistent",Budsjett_FL!AT20*(1+Tabeller!$I$61),0))+(IF($CL20="Forsker - professor",Tabeller!K$55*M20,0)+IF($CL20="Prosjektleder/adm.leder",Tabeller!K$54*M20,0)+IF($CL20="Forsker - 1.aman.",Tabeller!K$56*M20,0)+IF($CL20="Gjesteforsker",Tabeller!K$57*M20,0)+IF($CL20="Postdoktor / forsker",Tabeller!K$58*M20,0)+IF($CL20="Stipendiat",Tabeller!K$59*M20,0)+IF($CL20="Forsker (rundsum)",Tabeller!#REF!*M20,0)+IF($CL20="Vit.ass",Tabeller!K$60*M20,0)))</f>
        <v>0</v>
      </c>
      <c r="CP20" s="6">
        <f>-((IF($CL20="Teknisk/adm. bistand/Feltassistent",Budsjett_FL!AU20*(1+Tabeller!$I$61),0))+(IF($CL20="Forsker - professor",Tabeller!L$55*N20,0)+IF($CL20="Prosjektleder/adm.leder",Tabeller!L$54*N20,0)+IF($CL20="Forsker - 1.aman.",Tabeller!L$56*N20,0)+IF($CL20="Gjesteforsker",Tabeller!L$57*N20,0)+IF($CL20="Postdoktor / forsker",Tabeller!L$58*N20,0)+IF($CL20="Stipendiat",Tabeller!L$59*N20,0)+IF($CL20="Forsker (rundsum)",Tabeller!#REF!*N20,0)+IF($CL20="Vit.ass",Tabeller!L$60*N20,0)))</f>
        <v>0</v>
      </c>
      <c r="CQ20" s="6">
        <f>-((IF($CL20="Teknisk/adm. bistand/Feltassistent",Budsjett_FL!AV20*(1+Tabeller!$I$61),0))+(IF($CL20="Forsker - professor",Tabeller!M$55*O20,0)+IF($CL20="Prosjektleder/adm.leder",Tabeller!M$54*O20,0)+IF($CL20="Forsker - 1.aman.",Tabeller!M$56*O20,0)+IF($CL20="Gjesteforsker",Tabeller!M$57*O20,0)+IF($CL20="Postdoktor / forsker",Tabeller!M$58*O20,0)+IF($CL20="Stipendiat",Tabeller!M$59*O20,0)+IF($CL20="Forsker (rundsum)",Tabeller!#REF!*O20,0)+IF($CL20="Vit.ass",Tabeller!M$60*O20,0)))</f>
        <v>0</v>
      </c>
      <c r="CR20" s="6">
        <f>-((IF($CL20="Teknisk/adm. bistand/Feltassistent",Budsjett_FL!AW20*(1+Tabeller!$I$61),0))+(IF($CL20="Forsker - professor",Tabeller!N$55*P20,0)+IF($CL20="Prosjektleder/adm.leder",Tabeller!N$54*P20,0)+IF($CL20="Forsker - 1.aman.",Tabeller!N$56*P20,0)+IF($CL20="Gjesteforsker",Tabeller!N$57*P20,0)+IF($CL20="Postdoktor / forsker",Tabeller!N$58*P20,0)+IF($CL20="Stipendiat",Tabeller!N$59*P20,0)+IF($CL20="Forsker (rundsum)",Tabeller!#REF!*P20,0)+IF($CL20="Vit.ass",Tabeller!N$60*P20,0)))</f>
        <v>0</v>
      </c>
      <c r="CS20" s="6">
        <f>-((IF($CL20="Teknisk/adm. bistand/Feltassistent",Budsjett_FL!AX20*(1+Tabeller!$I$61),0))+(IF($CL20="Forsker - professor",Tabeller!O$55*Q20,0)+IF($CL20="Prosjektleder/adm.leder",Tabeller!O$54*Q20,0)+IF($CL20="Forsker - 1.aman.",Tabeller!O$56*Q20,0)+IF($CL20="Gjesteforsker",Tabeller!O$57*Q20,0)+IF($CL20="Postdoktor / forsker",Tabeller!O$58*Q20,0)+IF($CL20="Stipendiat",Tabeller!O$59*Q20,0)+IF($CL20="Forsker (rundsum)",Tabeller!#REF!*Q20,0)+IF($CL20="Vit.ass",Tabeller!O$60*Q20,0)))</f>
        <v>0</v>
      </c>
      <c r="CT20" s="6">
        <f>-((IF($CL20="Teknisk/adm. bistand/Feltassistent",Budsjett_FL!AY20*(1+Tabeller!$I$61),0))+(IF($CL20="Forsker - professor",Tabeller!P$55*R20,0)+IF($CL20="Prosjektleder/adm.leder",Tabeller!P$54*R20,0)+IF($CL20="Forsker - 1.aman.",Tabeller!P$56*R20,0)+IF($CL20="Gjesteforsker",Tabeller!P$57*R20,0)+IF($CL20="Postdoktor / forsker",Tabeller!P$58*R20,0)+IF($CL20="Stipendiat",Tabeller!P$59*R20,0)+IF($CL20="Forsker (rundsum)",Tabeller!#REF!*R20,0)+IF($CL20="Vit.ass",Tabeller!P$60*R20,0)))</f>
        <v>0</v>
      </c>
      <c r="CU20" s="6">
        <f>-((IF($CL20="Teknisk/adm. bistand/Feltassistent",Budsjett_FL!AZ20*(1+Tabeller!$I$61),0))+(IF($CL20="Forsker - professor",Tabeller!Q$55*S20,0)+IF($CL20="Prosjektleder/adm.leder",Tabeller!Q$54*S20,0)+IF($CL20="Forsker - 1.aman.",Tabeller!Q$56*S20,0)+IF($CL20="Gjesteforsker",Tabeller!Q$57*S20,0)+IF($CL20="Postdoktor / forsker",Tabeller!Q$58*S20,0)+IF($CL20="Stipendiat",Tabeller!Q$59*S20,0)+IF($CL20="Forsker (rundsum)",Tabeller!#REF!*S20,0)+IF($CL20="Vit.ass",Tabeller!Q$60*S20,0)))</f>
        <v>0</v>
      </c>
      <c r="CV20" s="6">
        <f>-((IF($CL20="Teknisk/adm. bistand/Feltassistent",Budsjett_FL!BA20*(1+Tabeller!$I$61),0))+(IF($CL20="Forsker - professor",Tabeller!R$55*T20,0)+IF($CL20="Prosjektleder/adm.leder",Tabeller!R$54*T20,0)+IF($CL20="Forsker - 1.aman.",Tabeller!R$56*T20,0)+IF($CL20="Gjesteforsker",Tabeller!R$57*T20,0)+IF($CL20="Postdoktor / forsker",Tabeller!R$58*T20,0)+IF($CL20="Stipendiat",Tabeller!R$59*T20,0)+IF($CL20="Forsker (rundsum)",Tabeller!#REF!*T20,0)+IF($CL20="Vit.ass",Tabeller!R$60*T20,0)))</f>
        <v>0</v>
      </c>
      <c r="CW20" s="8">
        <f t="shared" si="214"/>
        <v>0</v>
      </c>
      <c r="CZ20" s="47">
        <f t="shared" si="182"/>
        <v>0</v>
      </c>
      <c r="DA20" s="6">
        <f>-((IF($CZ20="Teknisk/adm. bistand/Feltassistent",IF(Budsjett_FL!AR20*(1+Tabeller!$I$61)&gt;Tabeller!I$55,Tabeller!I$55,Budsjett_FL!AR20*(1+Tabeller!$I$61)),0))+(IF($CZ20="Forsker - professor",Tabeller!I$55*K20,0)+IF($CZ20="Prosjektleder/adm.leder",Tabeller!I$54*K20,0)+IF($CZ20="Forsker - 1.aman.",Tabeller!I$56*K20,0)+IF($CZ20="Gjesteforsker",Tabeller!I$57*K20,0)+IF($CZ20="Postdoktor / forsker",Tabeller!I$58*K20,0)+IF($CZ20="Stipendiat",Tabeller!I$59*K20,0)+IF($CZ20="Forsker (rundsum)",Tabeller!#REF!*K20,0)+IF($CZ20="Vit.ass",Tabeller!I$60*K20,0))/1)</f>
        <v>0</v>
      </c>
      <c r="DB20" s="6">
        <f>-((IF($CZ20="Teknisk/adm. bistand/Feltassistent",IF(Budsjett_FL!AS20*(1+Tabeller!$I$61)&gt;Tabeller!J$55,Tabeller!J$55,Budsjett_FL!AS20*(1+Tabeller!$I$61)),0))+(IF($CZ20="Forsker - professor",Tabeller!J$55*L20,0)+IF($CZ20="Prosjektleder/adm.leder",Tabeller!J$54*L20,0)+IF($CZ20="Forsker - 1.aman.",Tabeller!J$56*L20,0)+IF($CZ20="Gjesteforsker",Tabeller!J$57*L20,0)+IF($CZ20="Postdoktor / forsker",Tabeller!J$58*L20,0)+IF($CZ20="Stipendiat",Tabeller!J$59*L20,0)+IF($CZ20="Forsker (rundsum)",Tabeller!#REF!*L20,0)+IF($CZ20="Vit.ass",Tabeller!J$60*L20,0))/1)</f>
        <v>0</v>
      </c>
      <c r="DC20" s="6">
        <f>-((IF($CZ20="Teknisk/adm. bistand/Feltassistent",IF(Budsjett_FL!AT20*(1+Tabeller!$I$61)&gt;Tabeller!K$55,Tabeller!K$55,Budsjett_FL!AT20*(1+Tabeller!$I$61)),0))+(IF($CZ20="Forsker - professor",Tabeller!K$55*M20,0)+IF($CZ20="Prosjektleder/adm.leder",Tabeller!K$54*M20,0)+IF($CZ20="Forsker - 1.aman.",Tabeller!K$56*M20,0)+IF($CZ20="Gjesteforsker",Tabeller!K$57*M20,0)+IF($CZ20="Postdoktor / forsker",Tabeller!K$58*M20,0)+IF($CZ20="Stipendiat",Tabeller!K$59*M20,0)+IF($CZ20="Forsker (rundsum)",Tabeller!#REF!*M20,0)+IF($CZ20="Vit.ass",Tabeller!K$60*M20,0))/1)</f>
        <v>0</v>
      </c>
      <c r="DD20" s="6">
        <f>-((IF($CZ20="Teknisk/adm. bistand/Feltassistent",IF(Budsjett_FL!AU20*(1+Tabeller!$I$61)&gt;Tabeller!L$55,Tabeller!L$55,Budsjett_FL!AU20*(1+Tabeller!$I$61)),0))+(IF($CZ20="Forsker - professor",Tabeller!L$55*N20,0)+IF($CZ20="Prosjektleder/adm.leder",Tabeller!L$54*N20,0)+IF($CZ20="Forsker - 1.aman.",Tabeller!L$56*N20,0)+IF($CZ20="Gjesteforsker",Tabeller!L$57*N20,0)+IF($CZ20="Postdoktor / forsker",Tabeller!L$58*N20,0)+IF($CZ20="Stipendiat",Tabeller!L$59*N20,0)+IF($CZ20="Forsker (rundsum)",Tabeller!#REF!*N20,0)+IF($CZ20="Vit.ass",Tabeller!L$60*N20,0))/1)</f>
        <v>0</v>
      </c>
      <c r="DE20" s="6">
        <f>-((IF($CZ20="Teknisk/adm. bistand/Feltassistent",IF(Budsjett_FL!AV20*(1+Tabeller!$I$61)&gt;Tabeller!M$55,Tabeller!M$55,Budsjett_FL!AV20*(1+Tabeller!$I$61)),0))+(IF($CZ20="Forsker - professor",Tabeller!M$55*O20,0)+IF($CZ20="Prosjektleder/adm.leder",Tabeller!M$54*O20,0)+IF($CZ20="Forsker - 1.aman.",Tabeller!M$56*O20,0)+IF($CZ20="Gjesteforsker",Tabeller!M$57*O20,0)+IF($CZ20="Postdoktor / forsker",Tabeller!M$58*O20,0)+IF($CZ20="Stipendiat",Tabeller!M$59*O20,0)+IF($CZ20="Forsker (rundsum)",Tabeller!#REF!*O20,0)+IF($CZ20="Vit.ass",Tabeller!M$60*O20,0))/1)</f>
        <v>0</v>
      </c>
      <c r="DF20" s="6">
        <f>-((IF($CZ20="Teknisk/adm. bistand/Feltassistent",IF(Budsjett_FL!AW20*(1+Tabeller!$I$61)&gt;Tabeller!N$55,Tabeller!N$55,Budsjett_FL!AW20*(1+Tabeller!$I$61)),0))+(IF($CZ20="Forsker - professor",Tabeller!N$55*P20,0)+IF($CZ20="Prosjektleder/adm.leder",Tabeller!N$54*P20,0)+IF($CZ20="Forsker - 1.aman.",Tabeller!N$56*P20,0)+IF($CZ20="Gjesteforsker",Tabeller!N$57*P20,0)+IF($CZ20="Postdoktor / forsker",Tabeller!N$58*P20,0)+IF($CZ20="Stipendiat",Tabeller!N$59*P20,0)+IF($CZ20="Forsker (rundsum)",Tabeller!#REF!*P20,0)+IF($CZ20="Vit.ass",Tabeller!N$60*P20,0))/1)</f>
        <v>0</v>
      </c>
      <c r="DG20" s="6">
        <f>-((IF($CZ20="Teknisk/adm. bistand/Feltassistent",IF(Budsjett_FL!AX20*(1+Tabeller!$I$61)&gt;Tabeller!O$55,Tabeller!O$55,Budsjett_FL!AX20*(1+Tabeller!$I$61)),0))+(IF($CZ20="Forsker - professor",Tabeller!O$55*Q20,0)+IF($CZ20="Prosjektleder/adm.leder",Tabeller!O$54*Q20,0)+IF($CZ20="Forsker - 1.aman.",Tabeller!O$56*Q20,0)+IF($CZ20="Gjesteforsker",Tabeller!O$57*Q20,0)+IF($CZ20="Postdoktor / forsker",Tabeller!O$58*Q20,0)+IF($CZ20="Stipendiat",Tabeller!O$59*Q20,0)+IF($CZ20="Forsker (rundsum)",Tabeller!#REF!*Q20,0)+IF($CZ20="Vit.ass",Tabeller!O$60*Q20,0))/1)</f>
        <v>0</v>
      </c>
      <c r="DH20" s="6">
        <f>-((IF($CZ20="Teknisk/adm. bistand/Feltassistent",IF(Budsjett_FL!AY20*(1+Tabeller!$I$61)&gt;Tabeller!P$55,Tabeller!P$55,Budsjett_FL!AY20*(1+Tabeller!$I$61)),0))+(IF($CZ20="Forsker - professor",Tabeller!P$55*R20,0)+IF($CZ20="Prosjektleder/adm.leder",Tabeller!P$54*R20,0)+IF($CZ20="Forsker - 1.aman.",Tabeller!P$56*R20,0)+IF($CZ20="Gjesteforsker",Tabeller!P$57*R20,0)+IF($CZ20="Postdoktor / forsker",Tabeller!P$58*R20,0)+IF($CZ20="Stipendiat",Tabeller!P$59*R20,0)+IF($CZ20="Forsker (rundsum)",Tabeller!#REF!*R20,0)+IF($CZ20="Vit.ass",Tabeller!P$60*R20,0))/1)</f>
        <v>0</v>
      </c>
      <c r="DI20" s="6">
        <f>-((IF($CZ20="Teknisk/adm. bistand/Feltassistent",IF(Budsjett_FL!AZ20*(1+Tabeller!$I$61)&gt;Tabeller!Q$55,Tabeller!Q$55,Budsjett_FL!AZ20*(1+Tabeller!$I$61)),0))+(IF($CZ20="Forsker - professor",Tabeller!Q$55*S20,0)+IF($CZ20="Prosjektleder/adm.leder",Tabeller!Q$54*S20,0)+IF($CZ20="Forsker - 1.aman.",Tabeller!Q$56*S20,0)+IF($CZ20="Gjesteforsker",Tabeller!Q$57*S20,0)+IF($CZ20="Postdoktor / forsker",Tabeller!Q$58*S20,0)+IF($CZ20="Stipendiat",Tabeller!Q$59*S20,0)+IF($CZ20="Forsker (rundsum)",Tabeller!#REF!*S20,0)+IF($CZ20="Vit.ass",Tabeller!Q$60*S20,0))/1)</f>
        <v>0</v>
      </c>
      <c r="DJ20" s="6">
        <f>-((IF($CZ20="Teknisk/adm. bistand/Feltassistent",IF(Budsjett_FL!BA20*(1+Tabeller!$I$61)&gt;Tabeller!R$55,Tabeller!R$55,Budsjett_FL!BA20*(1+Tabeller!$I$61)),0))+(IF($CZ20="Forsker - professor",Tabeller!R$55*T20,0)+IF($CZ20="Prosjektleder/adm.leder",Tabeller!R$54*T20,0)+IF($CZ20="Forsker - 1.aman.",Tabeller!R$56*T20,0)+IF($CZ20="Gjesteforsker",Tabeller!R$57*T20,0)+IF($CZ20="Postdoktor / forsker",Tabeller!R$58*T20,0)+IF($CZ20="Stipendiat",Tabeller!R$59*T20,0)+IF($CZ20="Forsker (rundsum)",Tabeller!#REF!*T20,0)+IF($CZ20="Vit.ass",Tabeller!R$60*T20,0))/1)</f>
        <v>0</v>
      </c>
      <c r="DK20" s="8">
        <f t="shared" si="223"/>
        <v>0</v>
      </c>
      <c r="DM20" s="47">
        <f t="shared" si="65"/>
        <v>0</v>
      </c>
      <c r="DN20" s="6">
        <f t="shared" si="183"/>
        <v>0</v>
      </c>
      <c r="DO20" s="6">
        <f t="shared" si="184"/>
        <v>0</v>
      </c>
      <c r="DP20" s="6">
        <f t="shared" si="185"/>
        <v>0</v>
      </c>
      <c r="DQ20" s="6">
        <f t="shared" si="186"/>
        <v>0</v>
      </c>
      <c r="DR20" s="6">
        <f t="shared" si="187"/>
        <v>0</v>
      </c>
      <c r="DS20" s="6">
        <f t="shared" si="188"/>
        <v>0</v>
      </c>
      <c r="DT20" s="6">
        <f t="shared" si="189"/>
        <v>0</v>
      </c>
      <c r="DU20" s="6">
        <f t="shared" si="190"/>
        <v>0</v>
      </c>
      <c r="DV20" s="6">
        <f t="shared" si="191"/>
        <v>0</v>
      </c>
      <c r="DW20" s="6">
        <f t="shared" si="192"/>
        <v>0</v>
      </c>
      <c r="DX20" s="8">
        <f t="shared" si="224"/>
        <v>0</v>
      </c>
      <c r="DZ20" s="47">
        <f t="shared" si="67"/>
        <v>0</v>
      </c>
      <c r="EA20" s="6">
        <f t="shared" si="193"/>
        <v>0</v>
      </c>
      <c r="EB20" s="6">
        <f t="shared" si="194"/>
        <v>0</v>
      </c>
      <c r="EC20" s="6">
        <f t="shared" si="195"/>
        <v>0</v>
      </c>
      <c r="ED20" s="6">
        <f t="shared" si="196"/>
        <v>0</v>
      </c>
      <c r="EE20" s="6">
        <f t="shared" si="197"/>
        <v>0</v>
      </c>
      <c r="EF20" s="6">
        <f t="shared" si="198"/>
        <v>0</v>
      </c>
      <c r="EG20" s="6">
        <f t="shared" si="199"/>
        <v>0</v>
      </c>
      <c r="EH20" s="6">
        <f t="shared" si="200"/>
        <v>0</v>
      </c>
      <c r="EI20" s="6">
        <f t="shared" si="201"/>
        <v>0</v>
      </c>
      <c r="EJ20" s="6">
        <f t="shared" si="202"/>
        <v>0</v>
      </c>
      <c r="EK20" s="8">
        <f t="shared" si="225"/>
        <v>0</v>
      </c>
      <c r="EM20" s="47">
        <f t="shared" si="69"/>
        <v>0</v>
      </c>
      <c r="EN20" s="6">
        <f t="shared" si="203"/>
        <v>0</v>
      </c>
      <c r="EO20" s="6">
        <f t="shared" si="204"/>
        <v>0</v>
      </c>
      <c r="EP20" s="6">
        <f t="shared" si="205"/>
        <v>0</v>
      </c>
      <c r="EQ20" s="6">
        <f t="shared" si="206"/>
        <v>0</v>
      </c>
      <c r="ER20" s="6">
        <f t="shared" si="207"/>
        <v>0</v>
      </c>
      <c r="ES20" s="6">
        <f t="shared" si="208"/>
        <v>0</v>
      </c>
      <c r="ET20" s="6">
        <f t="shared" si="209"/>
        <v>0</v>
      </c>
      <c r="EU20" s="6">
        <f t="shared" si="210"/>
        <v>0</v>
      </c>
      <c r="EV20" s="6">
        <f t="shared" si="211"/>
        <v>0</v>
      </c>
      <c r="EW20" s="6">
        <f t="shared" si="212"/>
        <v>0</v>
      </c>
      <c r="EX20" s="8">
        <f t="shared" si="226"/>
        <v>0</v>
      </c>
      <c r="FA20" s="47">
        <f t="shared" si="55"/>
        <v>0</v>
      </c>
      <c r="FB20" s="6"/>
      <c r="FC20" s="6"/>
      <c r="FD20" s="6"/>
      <c r="FE20" s="6"/>
      <c r="FF20" s="6"/>
      <c r="FG20" s="6"/>
      <c r="FH20" s="6"/>
      <c r="FI20" s="6"/>
      <c r="FJ20" s="6"/>
      <c r="FK20" s="6"/>
      <c r="FL20" s="8">
        <f t="shared" si="227"/>
        <v>0</v>
      </c>
      <c r="FO20" s="6">
        <f>IFERROR(IF($B20="Teknisk/adm. Bistand",(K20)*Tabeller!J$11,(K20)*Tabeller!J$10),0)</f>
        <v>0</v>
      </c>
      <c r="FP20" s="6">
        <f>IFERROR(IF($B20="Teknisk/adm. Bistand",(L20)*Tabeller!K$11,(L20)*Tabeller!K$10),0)</f>
        <v>0</v>
      </c>
      <c r="FQ20" s="6">
        <f>IFERROR(IF($B20="Teknisk/adm. Bistand",(M20)*Tabeller!L$11,(M20)*Tabeller!L$10),0)</f>
        <v>0</v>
      </c>
      <c r="FR20" s="6">
        <f>IFERROR(IF($B20="Teknisk/adm. Bistand",(N20)*Tabeller!M$11,(N20)*Tabeller!M$10),0)</f>
        <v>0</v>
      </c>
      <c r="FS20" s="6">
        <f>IFERROR(IF($B20="Teknisk/adm. Bistand",(O20)*Tabeller!N$11,(O20)*Tabeller!N$10),0)</f>
        <v>0</v>
      </c>
      <c r="FT20" s="6">
        <f>IFERROR(IF($B20="Teknisk/adm. Bistand",(P20)*Tabeller!O$11,(P20)*Tabeller!O$10),0)</f>
        <v>0</v>
      </c>
      <c r="FU20" s="6">
        <f>IFERROR(IF($B20="Teknisk/adm. Bistand",(Q20)*Tabeller!P$11,(Q20)*Tabeller!P$10),0)</f>
        <v>0</v>
      </c>
      <c r="FV20" s="6">
        <f>IFERROR(IF($B20="Teknisk/adm. Bistand",(R20)*Tabeller!Q$11,(R20)*Tabeller!Q$10),0)</f>
        <v>0</v>
      </c>
      <c r="FW20" s="6">
        <f>IFERROR(IF($B20="Teknisk/adm. Bistand",(S20)*Tabeller!R$11,(S20)*Tabeller!R$10),0)</f>
        <v>0</v>
      </c>
      <c r="FX20" s="6">
        <f>IFERROR(IF($B20="Teknisk/adm. Bistand",(T20)*Tabeller!S$11,(T20)*Tabeller!S$10),0)</f>
        <v>0</v>
      </c>
    </row>
    <row r="21" spans="2:180" ht="15" x14ac:dyDescent="0.25">
      <c r="B21" s="511"/>
      <c r="C21" s="420" t="e">
        <f>IF(Registrering!#REF!="Fast beløp",0,CW21)</f>
        <v>#REF!</v>
      </c>
      <c r="D21" s="420">
        <f t="shared" si="213"/>
        <v>0</v>
      </c>
      <c r="E21" s="420">
        <f t="shared" si="165"/>
        <v>0</v>
      </c>
      <c r="F21" s="420">
        <f t="shared" si="166"/>
        <v>0</v>
      </c>
      <c r="G21" s="58">
        <f t="shared" si="222"/>
        <v>0</v>
      </c>
      <c r="H21" s="562"/>
      <c r="I21" s="565"/>
      <c r="J21" s="576"/>
      <c r="K21" s="577"/>
      <c r="L21" s="577"/>
      <c r="M21" s="577"/>
      <c r="N21" s="577"/>
      <c r="O21" s="577"/>
      <c r="P21" s="577"/>
      <c r="Q21" s="577"/>
      <c r="R21" s="577"/>
      <c r="S21" s="577"/>
      <c r="T21" s="577"/>
      <c r="AG21" s="6">
        <f t="shared" si="167"/>
        <v>0</v>
      </c>
      <c r="AH21" s="6">
        <f>AG21*Tabeller!$I$35</f>
        <v>0</v>
      </c>
      <c r="AI21" s="6">
        <f t="shared" si="168"/>
        <v>0</v>
      </c>
      <c r="AJ21" s="87">
        <f>AI21*Tabeller!$H$26</f>
        <v>0</v>
      </c>
      <c r="AK21" s="6">
        <f>SUM(AI21:AJ21,AL21)*Tabeller!$H$28</f>
        <v>0</v>
      </c>
      <c r="AL21" s="6">
        <f>AH21*Tabeller!$H$27</f>
        <v>0</v>
      </c>
      <c r="AM21" s="6">
        <f t="shared" si="169"/>
        <v>0</v>
      </c>
      <c r="AN21" s="6">
        <f>AM21+(IF(B21="Teknisk adm bistand",Registrering!$E$43,Registrering!$B$43))</f>
        <v>501000</v>
      </c>
      <c r="AO21" s="6">
        <f>AN21/Tabeller!$H$5</f>
        <v>307.73955773955777</v>
      </c>
      <c r="AR21" s="6">
        <f>((K21*Budsjett_FL!$AM21))</f>
        <v>0</v>
      </c>
      <c r="AS21" s="6">
        <f>((L21*Budsjett_FL!$AM21)*(Tabeller!J$35))</f>
        <v>0</v>
      </c>
      <c r="AT21" s="6">
        <f>((M21*Budsjett_FL!$AM21)*(Tabeller!K$35))</f>
        <v>0</v>
      </c>
      <c r="AU21" s="6">
        <f>((N21*Budsjett_FL!$AM21)*(Tabeller!L$35))</f>
        <v>0</v>
      </c>
      <c r="AV21" s="6">
        <f>((O21*Budsjett_FL!$AM21)*(Tabeller!M$35))</f>
        <v>0</v>
      </c>
      <c r="AW21" s="6">
        <f>((P21*Budsjett_FL!$AM21)*(Tabeller!N$35))</f>
        <v>0</v>
      </c>
      <c r="AX21" s="6">
        <f>((Q21*Budsjett_FL!$AM21)*(Tabeller!O$35))</f>
        <v>0</v>
      </c>
      <c r="AY21" s="6">
        <f>((R21*Budsjett_FL!$AM21)*(Tabeller!P$35))</f>
        <v>0</v>
      </c>
      <c r="AZ21" s="6">
        <f>((S21*Budsjett_FL!$AM21)*(Tabeller!Q$35))</f>
        <v>0</v>
      </c>
      <c r="BA21" s="6">
        <f>((T21*Budsjett_FL!$AM21)*(Tabeller!R$35))</f>
        <v>0</v>
      </c>
      <c r="BC21" s="6">
        <f t="shared" si="170"/>
        <v>0</v>
      </c>
      <c r="BD21" s="6">
        <f t="shared" si="171"/>
        <v>0</v>
      </c>
      <c r="BE21" s="6">
        <f t="shared" si="172"/>
        <v>0</v>
      </c>
      <c r="BF21" s="6">
        <f t="shared" si="173"/>
        <v>0</v>
      </c>
      <c r="BG21" s="6">
        <f t="shared" si="174"/>
        <v>0</v>
      </c>
      <c r="BH21" s="6">
        <f t="shared" si="175"/>
        <v>0</v>
      </c>
      <c r="BI21" s="6">
        <f t="shared" si="176"/>
        <v>0</v>
      </c>
      <c r="BJ21" s="6">
        <f t="shared" si="177"/>
        <v>0</v>
      </c>
      <c r="BK21" s="6">
        <f t="shared" si="178"/>
        <v>0</v>
      </c>
      <c r="BL21" s="6">
        <f t="shared" si="179"/>
        <v>0</v>
      </c>
      <c r="BO21" s="6">
        <f>IFERROR(IF($F$83=$M$82,AR21*$E$82,AR21*Budsjett_FL!$E$83),0)</f>
        <v>0</v>
      </c>
      <c r="BP21" s="6">
        <f>IFERROR(IF($F$83=$M$82,AS21*$E$82,AS21*Budsjett_FL!$E$83),0)</f>
        <v>0</v>
      </c>
      <c r="BQ21" s="6">
        <f>IFERROR(IF($F$83=$M$82,AT21*$E$82,AT21*Budsjett_FL!$E$83),0)</f>
        <v>0</v>
      </c>
      <c r="BR21" s="6">
        <f>IFERROR(IF($F$83=$M$82,AU21*$E$82,AU21*Budsjett_FL!$E$83),0)</f>
        <v>0</v>
      </c>
      <c r="BS21" s="6">
        <f>IFERROR(IF($F$83=$M$82,AV21*$E$82,AV21*Budsjett_FL!$E$83),0)</f>
        <v>0</v>
      </c>
      <c r="BT21" s="6">
        <f>IFERROR(IF($F$83=$M$82,AW21*$E$82,AW21*Budsjett_FL!$E$83),0)</f>
        <v>0</v>
      </c>
      <c r="BU21" s="6">
        <f>IFERROR(IF($F$83=$M$82,AX21*$E$82,AX21*Budsjett_FL!$E$83),0)</f>
        <v>0</v>
      </c>
      <c r="BV21" s="6">
        <f>IFERROR(IF($F$83=$M$82,AY21*$E$82,AY21*Budsjett_FL!$E$83),0)</f>
        <v>0</v>
      </c>
      <c r="BW21" s="6">
        <f>IFERROR(IF($F$83=$M$82,AZ21*$E$82,AZ21*Budsjett_FL!$E$83),0)</f>
        <v>0</v>
      </c>
      <c r="BX21" s="6">
        <f>IFERROR(IF($F$83=$M$82,BA21*$E$82,BA21*Budsjett_FL!$E$83),0)</f>
        <v>0</v>
      </c>
      <c r="CA21" s="6">
        <f t="shared" si="180"/>
        <v>0</v>
      </c>
      <c r="CB21" s="6">
        <f t="shared" si="180"/>
        <v>0</v>
      </c>
      <c r="CC21" s="6">
        <f t="shared" si="180"/>
        <v>0</v>
      </c>
      <c r="CD21" s="6">
        <f t="shared" si="180"/>
        <v>0</v>
      </c>
      <c r="CE21" s="6">
        <f t="shared" si="180"/>
        <v>0</v>
      </c>
      <c r="CF21" s="6">
        <f t="shared" si="180"/>
        <v>0</v>
      </c>
      <c r="CG21" s="6">
        <f t="shared" si="180"/>
        <v>0</v>
      </c>
      <c r="CH21" s="6">
        <f t="shared" si="180"/>
        <v>0</v>
      </c>
      <c r="CI21" s="6">
        <f t="shared" si="180"/>
        <v>0</v>
      </c>
      <c r="CJ21" s="6">
        <f t="shared" si="180"/>
        <v>0</v>
      </c>
      <c r="CL21" s="47">
        <f t="shared" si="181"/>
        <v>0</v>
      </c>
      <c r="CM21" s="6">
        <f>-((IF($CL21="Teknisk/adm. bistand/Feltassistent",Budsjett_FL!AR21*(1+Tabeller!$I$61),0))+(IF($CL21="Forsker - professor",Tabeller!I$55*K21,0)+IF($CL21="Prosjektleder/adm.leder",Tabeller!I$54*K21,0)+IF($CL21="Forsker - 1.aman.",Tabeller!I$56*K21,0)+IF($CL21="Gjesteforsker",Tabeller!I$57*K21,0)+IF($CL21="Postdoktor / forsker",Tabeller!I$58*K21,0)+IF($CL21="Stipendiat",Tabeller!I$59*K21,0)+IF($CL21="Forsker (rundsum)",Tabeller!#REF!*K21,0)+IF($CL21="Vit.ass",Tabeller!I$60*K21,0)))</f>
        <v>0</v>
      </c>
      <c r="CN21" s="6">
        <f>-((IF($CL21="Teknisk/adm. bistand/Feltassistent",Budsjett_FL!AS21*(1+Tabeller!$I$61),0))+(IF($CL21="Forsker - professor",Tabeller!J$55*L21,0)+IF($CL21="Prosjektleder/adm.leder",Tabeller!J$54*L21,0)+IF($CL21="Forsker - 1.aman.",Tabeller!J$56*L21,0)+IF($CL21="Gjesteforsker",Tabeller!J$57*L21,0)+IF($CL21="Postdoktor / forsker",Tabeller!J$58*L21,0)+IF($CL21="Stipendiat",Tabeller!J$59*L21,0)+IF($CL21="Forsker (rundsum)",Tabeller!#REF!*L21,0)+IF($CL21="Vit.ass",Tabeller!J$60*L21,0)))</f>
        <v>0</v>
      </c>
      <c r="CO21" s="6">
        <f>-((IF($CL21="Teknisk/adm. bistand/Feltassistent",Budsjett_FL!AT21*(1+Tabeller!$I$61),0))+(IF($CL21="Forsker - professor",Tabeller!K$55*M21,0)+IF($CL21="Prosjektleder/adm.leder",Tabeller!K$54*M21,0)+IF($CL21="Forsker - 1.aman.",Tabeller!K$56*M21,0)+IF($CL21="Gjesteforsker",Tabeller!K$57*M21,0)+IF($CL21="Postdoktor / forsker",Tabeller!K$58*M21,0)+IF($CL21="Stipendiat",Tabeller!K$59*M21,0)+IF($CL21="Forsker (rundsum)",Tabeller!#REF!*M21,0)+IF($CL21="Vit.ass",Tabeller!K$60*M21,0)))</f>
        <v>0</v>
      </c>
      <c r="CP21" s="6">
        <f>-((IF($CL21="Teknisk/adm. bistand/Feltassistent",Budsjett_FL!AU21*(1+Tabeller!$I$61),0))+(IF($CL21="Forsker - professor",Tabeller!L$55*N21,0)+IF($CL21="Prosjektleder/adm.leder",Tabeller!L$54*N21,0)+IF($CL21="Forsker - 1.aman.",Tabeller!L$56*N21,0)+IF($CL21="Gjesteforsker",Tabeller!L$57*N21,0)+IF($CL21="Postdoktor / forsker",Tabeller!L$58*N21,0)+IF($CL21="Stipendiat",Tabeller!L$59*N21,0)+IF($CL21="Forsker (rundsum)",Tabeller!#REF!*N21,0)+IF($CL21="Vit.ass",Tabeller!L$60*N21,0)))</f>
        <v>0</v>
      </c>
      <c r="CQ21" s="6">
        <f>-((IF($CL21="Teknisk/adm. bistand/Feltassistent",Budsjett_FL!AV21*(1+Tabeller!$I$61),0))+(IF($CL21="Forsker - professor",Tabeller!M$55*O21,0)+IF($CL21="Prosjektleder/adm.leder",Tabeller!M$54*O21,0)+IF($CL21="Forsker - 1.aman.",Tabeller!M$56*O21,0)+IF($CL21="Gjesteforsker",Tabeller!M$57*O21,0)+IF($CL21="Postdoktor / forsker",Tabeller!M$58*O21,0)+IF($CL21="Stipendiat",Tabeller!M$59*O21,0)+IF($CL21="Forsker (rundsum)",Tabeller!#REF!*O21,0)+IF($CL21="Vit.ass",Tabeller!M$60*O21,0)))</f>
        <v>0</v>
      </c>
      <c r="CR21" s="6">
        <f>-((IF($CL21="Teknisk/adm. bistand/Feltassistent",Budsjett_FL!AW21*(1+Tabeller!$I$61),0))+(IF($CL21="Forsker - professor",Tabeller!N$55*P21,0)+IF($CL21="Prosjektleder/adm.leder",Tabeller!N$54*P21,0)+IF($CL21="Forsker - 1.aman.",Tabeller!N$56*P21,0)+IF($CL21="Gjesteforsker",Tabeller!N$57*P21,0)+IF($CL21="Postdoktor / forsker",Tabeller!N$58*P21,0)+IF($CL21="Stipendiat",Tabeller!N$59*P21,0)+IF($CL21="Forsker (rundsum)",Tabeller!#REF!*P21,0)+IF($CL21="Vit.ass",Tabeller!N$60*P21,0)))</f>
        <v>0</v>
      </c>
      <c r="CS21" s="6">
        <f>-((IF($CL21="Teknisk/adm. bistand/Feltassistent",Budsjett_FL!AX21*(1+Tabeller!$I$61),0))+(IF($CL21="Forsker - professor",Tabeller!O$55*Q21,0)+IF($CL21="Prosjektleder/adm.leder",Tabeller!O$54*Q21,0)+IF($CL21="Forsker - 1.aman.",Tabeller!O$56*Q21,0)+IF($CL21="Gjesteforsker",Tabeller!O$57*Q21,0)+IF($CL21="Postdoktor / forsker",Tabeller!O$58*Q21,0)+IF($CL21="Stipendiat",Tabeller!O$59*Q21,0)+IF($CL21="Forsker (rundsum)",Tabeller!#REF!*Q21,0)+IF($CL21="Vit.ass",Tabeller!O$60*Q21,0)))</f>
        <v>0</v>
      </c>
      <c r="CT21" s="6">
        <f>-((IF($CL21="Teknisk/adm. bistand/Feltassistent",Budsjett_FL!AY21*(1+Tabeller!$I$61),0))+(IF($CL21="Forsker - professor",Tabeller!P$55*R21,0)+IF($CL21="Prosjektleder/adm.leder",Tabeller!P$54*R21,0)+IF($CL21="Forsker - 1.aman.",Tabeller!P$56*R21,0)+IF($CL21="Gjesteforsker",Tabeller!P$57*R21,0)+IF($CL21="Postdoktor / forsker",Tabeller!P$58*R21,0)+IF($CL21="Stipendiat",Tabeller!P$59*R21,0)+IF($CL21="Forsker (rundsum)",Tabeller!#REF!*R21,0)+IF($CL21="Vit.ass",Tabeller!P$60*R21,0)))</f>
        <v>0</v>
      </c>
      <c r="CU21" s="6">
        <f>-((IF($CL21="Teknisk/adm. bistand/Feltassistent",Budsjett_FL!AZ21*(1+Tabeller!$I$61),0))+(IF($CL21="Forsker - professor",Tabeller!Q$55*S21,0)+IF($CL21="Prosjektleder/adm.leder",Tabeller!Q$54*S21,0)+IF($CL21="Forsker - 1.aman.",Tabeller!Q$56*S21,0)+IF($CL21="Gjesteforsker",Tabeller!Q$57*S21,0)+IF($CL21="Postdoktor / forsker",Tabeller!Q$58*S21,0)+IF($CL21="Stipendiat",Tabeller!Q$59*S21,0)+IF($CL21="Forsker (rundsum)",Tabeller!#REF!*S21,0)+IF($CL21="Vit.ass",Tabeller!Q$60*S21,0)))</f>
        <v>0</v>
      </c>
      <c r="CV21" s="6">
        <f>-((IF($CL21="Teknisk/adm. bistand/Feltassistent",Budsjett_FL!BA21*(1+Tabeller!$I$61),0))+(IF($CL21="Forsker - professor",Tabeller!R$55*T21,0)+IF($CL21="Prosjektleder/adm.leder",Tabeller!R$54*T21,0)+IF($CL21="Forsker - 1.aman.",Tabeller!R$56*T21,0)+IF($CL21="Gjesteforsker",Tabeller!R$57*T21,0)+IF($CL21="Postdoktor / forsker",Tabeller!R$58*T21,0)+IF($CL21="Stipendiat",Tabeller!R$59*T21,0)+IF($CL21="Forsker (rundsum)",Tabeller!#REF!*T21,0)+IF($CL21="Vit.ass",Tabeller!R$60*T21,0)))</f>
        <v>0</v>
      </c>
      <c r="CW21" s="8">
        <f t="shared" si="214"/>
        <v>0</v>
      </c>
      <c r="CZ21" s="47">
        <f t="shared" si="182"/>
        <v>0</v>
      </c>
      <c r="DA21" s="6">
        <f>-((IF($CZ21="Teknisk/adm. bistand/Feltassistent",IF(Budsjett_FL!AR21*(1+Tabeller!$I$61)&gt;Tabeller!I$55,Tabeller!I$55,Budsjett_FL!AR21*(1+Tabeller!$I$61)),0))+(IF($CZ21="Forsker - professor",Tabeller!I$55*K21,0)+IF($CZ21="Prosjektleder/adm.leder",Tabeller!I$54*K21,0)+IF($CZ21="Forsker - 1.aman.",Tabeller!I$56*K21,0)+IF($CZ21="Gjesteforsker",Tabeller!I$57*K21,0)+IF($CZ21="Postdoktor / forsker",Tabeller!I$58*K21,0)+IF($CZ21="Stipendiat",Tabeller!I$59*K21,0)+IF($CZ21="Forsker (rundsum)",Tabeller!#REF!*K21,0)+IF($CZ21="Vit.ass",Tabeller!I$60*K21,0))/1)</f>
        <v>0</v>
      </c>
      <c r="DB21" s="6">
        <f>-((IF($CZ21="Teknisk/adm. bistand/Feltassistent",IF(Budsjett_FL!AS21*(1+Tabeller!$I$61)&gt;Tabeller!J$55,Tabeller!J$55,Budsjett_FL!AS21*(1+Tabeller!$I$61)),0))+(IF($CZ21="Forsker - professor",Tabeller!J$55*L21,0)+IF($CZ21="Prosjektleder/adm.leder",Tabeller!J$54*L21,0)+IF($CZ21="Forsker - 1.aman.",Tabeller!J$56*L21,0)+IF($CZ21="Gjesteforsker",Tabeller!J$57*L21,0)+IF($CZ21="Postdoktor / forsker",Tabeller!J$58*L21,0)+IF($CZ21="Stipendiat",Tabeller!J$59*L21,0)+IF($CZ21="Forsker (rundsum)",Tabeller!#REF!*L21,0)+IF($CZ21="Vit.ass",Tabeller!J$60*L21,0))/1)</f>
        <v>0</v>
      </c>
      <c r="DC21" s="6">
        <f>-((IF($CZ21="Teknisk/adm. bistand/Feltassistent",IF(Budsjett_FL!AT21*(1+Tabeller!$I$61)&gt;Tabeller!K$55,Tabeller!K$55,Budsjett_FL!AT21*(1+Tabeller!$I$61)),0))+(IF($CZ21="Forsker - professor",Tabeller!K$55*M21,0)+IF($CZ21="Prosjektleder/adm.leder",Tabeller!K$54*M21,0)+IF($CZ21="Forsker - 1.aman.",Tabeller!K$56*M21,0)+IF($CZ21="Gjesteforsker",Tabeller!K$57*M21,0)+IF($CZ21="Postdoktor / forsker",Tabeller!K$58*M21,0)+IF($CZ21="Stipendiat",Tabeller!K$59*M21,0)+IF($CZ21="Forsker (rundsum)",Tabeller!#REF!*M21,0)+IF($CZ21="Vit.ass",Tabeller!K$60*M21,0))/1)</f>
        <v>0</v>
      </c>
      <c r="DD21" s="6">
        <f>-((IF($CZ21="Teknisk/adm. bistand/Feltassistent",IF(Budsjett_FL!AU21*(1+Tabeller!$I$61)&gt;Tabeller!L$55,Tabeller!L$55,Budsjett_FL!AU21*(1+Tabeller!$I$61)),0))+(IF($CZ21="Forsker - professor",Tabeller!L$55*N21,0)+IF($CZ21="Prosjektleder/adm.leder",Tabeller!L$54*N21,0)+IF($CZ21="Forsker - 1.aman.",Tabeller!L$56*N21,0)+IF($CZ21="Gjesteforsker",Tabeller!L$57*N21,0)+IF($CZ21="Postdoktor / forsker",Tabeller!L$58*N21,0)+IF($CZ21="Stipendiat",Tabeller!L$59*N21,0)+IF($CZ21="Forsker (rundsum)",Tabeller!#REF!*N21,0)+IF($CZ21="Vit.ass",Tabeller!L$60*N21,0))/1)</f>
        <v>0</v>
      </c>
      <c r="DE21" s="6">
        <f>-((IF($CZ21="Teknisk/adm. bistand/Feltassistent",IF(Budsjett_FL!AV21*(1+Tabeller!$I$61)&gt;Tabeller!M$55,Tabeller!M$55,Budsjett_FL!AV21*(1+Tabeller!$I$61)),0))+(IF($CZ21="Forsker - professor",Tabeller!M$55*O21,0)+IF($CZ21="Prosjektleder/adm.leder",Tabeller!M$54*O21,0)+IF($CZ21="Forsker - 1.aman.",Tabeller!M$56*O21,0)+IF($CZ21="Gjesteforsker",Tabeller!M$57*O21,0)+IF($CZ21="Postdoktor / forsker",Tabeller!M$58*O21,0)+IF($CZ21="Stipendiat",Tabeller!M$59*O21,0)+IF($CZ21="Forsker (rundsum)",Tabeller!#REF!*O21,0)+IF($CZ21="Vit.ass",Tabeller!M$60*O21,0))/1)</f>
        <v>0</v>
      </c>
      <c r="DF21" s="6">
        <f>-((IF($CZ21="Teknisk/adm. bistand/Feltassistent",IF(Budsjett_FL!AW21*(1+Tabeller!$I$61)&gt;Tabeller!N$55,Tabeller!N$55,Budsjett_FL!AW21*(1+Tabeller!$I$61)),0))+(IF($CZ21="Forsker - professor",Tabeller!N$55*P21,0)+IF($CZ21="Prosjektleder/adm.leder",Tabeller!N$54*P21,0)+IF($CZ21="Forsker - 1.aman.",Tabeller!N$56*P21,0)+IF($CZ21="Gjesteforsker",Tabeller!N$57*P21,0)+IF($CZ21="Postdoktor / forsker",Tabeller!N$58*P21,0)+IF($CZ21="Stipendiat",Tabeller!N$59*P21,0)+IF($CZ21="Forsker (rundsum)",Tabeller!#REF!*P21,0)+IF($CZ21="Vit.ass",Tabeller!N$60*P21,0))/1)</f>
        <v>0</v>
      </c>
      <c r="DG21" s="6">
        <f>-((IF($CZ21="Teknisk/adm. bistand/Feltassistent",IF(Budsjett_FL!AX21*(1+Tabeller!$I$61)&gt;Tabeller!O$55,Tabeller!O$55,Budsjett_FL!AX21*(1+Tabeller!$I$61)),0))+(IF($CZ21="Forsker - professor",Tabeller!O$55*Q21,0)+IF($CZ21="Prosjektleder/adm.leder",Tabeller!O$54*Q21,0)+IF($CZ21="Forsker - 1.aman.",Tabeller!O$56*Q21,0)+IF($CZ21="Gjesteforsker",Tabeller!O$57*Q21,0)+IF($CZ21="Postdoktor / forsker",Tabeller!O$58*Q21,0)+IF($CZ21="Stipendiat",Tabeller!O$59*Q21,0)+IF($CZ21="Forsker (rundsum)",Tabeller!#REF!*Q21,0)+IF($CZ21="Vit.ass",Tabeller!O$60*Q21,0))/1)</f>
        <v>0</v>
      </c>
      <c r="DH21" s="6">
        <f>-((IF($CZ21="Teknisk/adm. bistand/Feltassistent",IF(Budsjett_FL!AY21*(1+Tabeller!$I$61)&gt;Tabeller!P$55,Tabeller!P$55,Budsjett_FL!AY21*(1+Tabeller!$I$61)),0))+(IF($CZ21="Forsker - professor",Tabeller!P$55*R21,0)+IF($CZ21="Prosjektleder/adm.leder",Tabeller!P$54*R21,0)+IF($CZ21="Forsker - 1.aman.",Tabeller!P$56*R21,0)+IF($CZ21="Gjesteforsker",Tabeller!P$57*R21,0)+IF($CZ21="Postdoktor / forsker",Tabeller!P$58*R21,0)+IF($CZ21="Stipendiat",Tabeller!P$59*R21,0)+IF($CZ21="Forsker (rundsum)",Tabeller!#REF!*R21,0)+IF($CZ21="Vit.ass",Tabeller!P$60*R21,0))/1)</f>
        <v>0</v>
      </c>
      <c r="DI21" s="6">
        <f>-((IF($CZ21="Teknisk/adm. bistand/Feltassistent",IF(Budsjett_FL!AZ21*(1+Tabeller!$I$61)&gt;Tabeller!Q$55,Tabeller!Q$55,Budsjett_FL!AZ21*(1+Tabeller!$I$61)),0))+(IF($CZ21="Forsker - professor",Tabeller!Q$55*S21,0)+IF($CZ21="Prosjektleder/adm.leder",Tabeller!Q$54*S21,0)+IF($CZ21="Forsker - 1.aman.",Tabeller!Q$56*S21,0)+IF($CZ21="Gjesteforsker",Tabeller!Q$57*S21,0)+IF($CZ21="Postdoktor / forsker",Tabeller!Q$58*S21,0)+IF($CZ21="Stipendiat",Tabeller!Q$59*S21,0)+IF($CZ21="Forsker (rundsum)",Tabeller!#REF!*S21,0)+IF($CZ21="Vit.ass",Tabeller!Q$60*S21,0))/1)</f>
        <v>0</v>
      </c>
      <c r="DJ21" s="6">
        <f>-((IF($CZ21="Teknisk/adm. bistand/Feltassistent",IF(Budsjett_FL!BA21*(1+Tabeller!$I$61)&gt;Tabeller!R$55,Tabeller!R$55,Budsjett_FL!BA21*(1+Tabeller!$I$61)),0))+(IF($CZ21="Forsker - professor",Tabeller!R$55*T21,0)+IF($CZ21="Prosjektleder/adm.leder",Tabeller!R$54*T21,0)+IF($CZ21="Forsker - 1.aman.",Tabeller!R$56*T21,0)+IF($CZ21="Gjesteforsker",Tabeller!R$57*T21,0)+IF($CZ21="Postdoktor / forsker",Tabeller!R$58*T21,0)+IF($CZ21="Stipendiat",Tabeller!R$59*T21,0)+IF($CZ21="Forsker (rundsum)",Tabeller!#REF!*T21,0)+IF($CZ21="Vit.ass",Tabeller!R$60*T21,0))/1)</f>
        <v>0</v>
      </c>
      <c r="DK21" s="8">
        <f t="shared" si="223"/>
        <v>0</v>
      </c>
      <c r="DM21" s="47">
        <f t="shared" si="65"/>
        <v>0</v>
      </c>
      <c r="DN21" s="6">
        <f t="shared" si="183"/>
        <v>0</v>
      </c>
      <c r="DO21" s="6">
        <f t="shared" si="184"/>
        <v>0</v>
      </c>
      <c r="DP21" s="6">
        <f t="shared" si="185"/>
        <v>0</v>
      </c>
      <c r="DQ21" s="6">
        <f t="shared" si="186"/>
        <v>0</v>
      </c>
      <c r="DR21" s="6">
        <f t="shared" si="187"/>
        <v>0</v>
      </c>
      <c r="DS21" s="6">
        <f t="shared" si="188"/>
        <v>0</v>
      </c>
      <c r="DT21" s="6">
        <f t="shared" si="189"/>
        <v>0</v>
      </c>
      <c r="DU21" s="6">
        <f t="shared" si="190"/>
        <v>0</v>
      </c>
      <c r="DV21" s="6">
        <f t="shared" si="191"/>
        <v>0</v>
      </c>
      <c r="DW21" s="6">
        <f t="shared" si="192"/>
        <v>0</v>
      </c>
      <c r="DX21" s="8">
        <f t="shared" si="224"/>
        <v>0</v>
      </c>
      <c r="DZ21" s="47">
        <f t="shared" si="67"/>
        <v>0</v>
      </c>
      <c r="EA21" s="6">
        <f t="shared" si="193"/>
        <v>0</v>
      </c>
      <c r="EB21" s="6">
        <f t="shared" si="194"/>
        <v>0</v>
      </c>
      <c r="EC21" s="6">
        <f t="shared" si="195"/>
        <v>0</v>
      </c>
      <c r="ED21" s="6">
        <f t="shared" si="196"/>
        <v>0</v>
      </c>
      <c r="EE21" s="6">
        <f t="shared" si="197"/>
        <v>0</v>
      </c>
      <c r="EF21" s="6">
        <f t="shared" si="198"/>
        <v>0</v>
      </c>
      <c r="EG21" s="6">
        <f t="shared" si="199"/>
        <v>0</v>
      </c>
      <c r="EH21" s="6">
        <f t="shared" si="200"/>
        <v>0</v>
      </c>
      <c r="EI21" s="6">
        <f t="shared" si="201"/>
        <v>0</v>
      </c>
      <c r="EJ21" s="6">
        <f t="shared" si="202"/>
        <v>0</v>
      </c>
      <c r="EK21" s="8">
        <f t="shared" si="225"/>
        <v>0</v>
      </c>
      <c r="EM21" s="47">
        <f t="shared" si="69"/>
        <v>0</v>
      </c>
      <c r="EN21" s="6">
        <f t="shared" si="203"/>
        <v>0</v>
      </c>
      <c r="EO21" s="6">
        <f t="shared" si="204"/>
        <v>0</v>
      </c>
      <c r="EP21" s="6">
        <f t="shared" si="205"/>
        <v>0</v>
      </c>
      <c r="EQ21" s="6">
        <f t="shared" si="206"/>
        <v>0</v>
      </c>
      <c r="ER21" s="6">
        <f t="shared" si="207"/>
        <v>0</v>
      </c>
      <c r="ES21" s="6">
        <f t="shared" si="208"/>
        <v>0</v>
      </c>
      <c r="ET21" s="6">
        <f t="shared" si="209"/>
        <v>0</v>
      </c>
      <c r="EU21" s="6">
        <f t="shared" si="210"/>
        <v>0</v>
      </c>
      <c r="EV21" s="6">
        <f t="shared" si="211"/>
        <v>0</v>
      </c>
      <c r="EW21" s="6">
        <f t="shared" si="212"/>
        <v>0</v>
      </c>
      <c r="EX21" s="8">
        <f t="shared" si="226"/>
        <v>0</v>
      </c>
      <c r="FA21" s="47">
        <f t="shared" si="55"/>
        <v>0</v>
      </c>
      <c r="FB21" s="6"/>
      <c r="FC21" s="6"/>
      <c r="FD21" s="6"/>
      <c r="FE21" s="6"/>
      <c r="FF21" s="6"/>
      <c r="FG21" s="6"/>
      <c r="FH21" s="6"/>
      <c r="FI21" s="6"/>
      <c r="FJ21" s="6"/>
      <c r="FK21" s="6"/>
      <c r="FL21" s="8">
        <f t="shared" si="227"/>
        <v>0</v>
      </c>
      <c r="FO21" s="6">
        <f>IFERROR(IF($B21="Teknisk/adm. Bistand",(K21)*Tabeller!J$11,(K21)*Tabeller!J$10),0)</f>
        <v>0</v>
      </c>
      <c r="FP21" s="6">
        <f>IFERROR(IF($B21="Teknisk/adm. Bistand",(L21)*Tabeller!K$11,(L21)*Tabeller!K$10),0)</f>
        <v>0</v>
      </c>
      <c r="FQ21" s="6">
        <f>IFERROR(IF($B21="Teknisk/adm. Bistand",(M21)*Tabeller!L$11,(M21)*Tabeller!L$10),0)</f>
        <v>0</v>
      </c>
      <c r="FR21" s="6">
        <f>IFERROR(IF($B21="Teknisk/adm. Bistand",(N21)*Tabeller!M$11,(N21)*Tabeller!M$10),0)</f>
        <v>0</v>
      </c>
      <c r="FS21" s="6">
        <f>IFERROR(IF($B21="Teknisk/adm. Bistand",(O21)*Tabeller!N$11,(O21)*Tabeller!N$10),0)</f>
        <v>0</v>
      </c>
      <c r="FT21" s="6">
        <f>IFERROR(IF($B21="Teknisk/adm. Bistand",(P21)*Tabeller!O$11,(P21)*Tabeller!O$10),0)</f>
        <v>0</v>
      </c>
      <c r="FU21" s="6">
        <f>IFERROR(IF($B21="Teknisk/adm. Bistand",(Q21)*Tabeller!P$11,(Q21)*Tabeller!P$10),0)</f>
        <v>0</v>
      </c>
      <c r="FV21" s="6">
        <f>IFERROR(IF($B21="Teknisk/adm. Bistand",(R21)*Tabeller!Q$11,(R21)*Tabeller!Q$10),0)</f>
        <v>0</v>
      </c>
      <c r="FW21" s="6">
        <f>IFERROR(IF($B21="Teknisk/adm. Bistand",(S21)*Tabeller!R$11,(S21)*Tabeller!R$10),0)</f>
        <v>0</v>
      </c>
      <c r="FX21" s="6">
        <f>IFERROR(IF($B21="Teknisk/adm. Bistand",(T21)*Tabeller!S$11,(T21)*Tabeller!S$10),0)</f>
        <v>0</v>
      </c>
    </row>
    <row r="22" spans="2:180" ht="15" x14ac:dyDescent="0.25">
      <c r="B22" s="511"/>
      <c r="C22" s="420" t="e">
        <f>IF(Registrering!#REF!="Fast beløp",0,CW22)</f>
        <v>#REF!</v>
      </c>
      <c r="D22" s="420">
        <f t="shared" si="213"/>
        <v>0</v>
      </c>
      <c r="E22" s="420">
        <f t="shared" si="165"/>
        <v>0</v>
      </c>
      <c r="F22" s="420">
        <f t="shared" si="166"/>
        <v>0</v>
      </c>
      <c r="G22" s="58">
        <f t="shared" si="222"/>
        <v>0</v>
      </c>
      <c r="H22" s="562"/>
      <c r="I22" s="565"/>
      <c r="J22" s="576"/>
      <c r="K22" s="577"/>
      <c r="L22" s="577"/>
      <c r="M22" s="577"/>
      <c r="N22" s="577"/>
      <c r="O22" s="577"/>
      <c r="P22" s="577"/>
      <c r="Q22" s="577"/>
      <c r="R22" s="577"/>
      <c r="S22" s="577"/>
      <c r="T22" s="577"/>
      <c r="AG22" s="6">
        <f t="shared" si="167"/>
        <v>0</v>
      </c>
      <c r="AH22" s="6">
        <f>AG22*Tabeller!$I$35</f>
        <v>0</v>
      </c>
      <c r="AI22" s="6">
        <f t="shared" si="168"/>
        <v>0</v>
      </c>
      <c r="AJ22" s="87">
        <f>AI22*Tabeller!$H$26</f>
        <v>0</v>
      </c>
      <c r="AK22" s="6">
        <f>SUM(AI22:AJ22,AL22)*Tabeller!$H$28</f>
        <v>0</v>
      </c>
      <c r="AL22" s="6">
        <f>AH22*Tabeller!$H$27</f>
        <v>0</v>
      </c>
      <c r="AM22" s="6">
        <f t="shared" si="169"/>
        <v>0</v>
      </c>
      <c r="AN22" s="6">
        <f>AM22+(IF(B22="Teknisk adm bistand",Registrering!$E$43,Registrering!$B$43))</f>
        <v>501000</v>
      </c>
      <c r="AO22" s="6">
        <f>AN22/Tabeller!$H$5</f>
        <v>307.73955773955777</v>
      </c>
      <c r="AR22" s="6">
        <f>((K22*Budsjett_FL!$AM22))</f>
        <v>0</v>
      </c>
      <c r="AS22" s="6">
        <f>((L22*Budsjett_FL!$AM22)*(Tabeller!J$35))</f>
        <v>0</v>
      </c>
      <c r="AT22" s="6">
        <f>((M22*Budsjett_FL!$AM22)*(Tabeller!K$35))</f>
        <v>0</v>
      </c>
      <c r="AU22" s="6">
        <f>((N22*Budsjett_FL!$AM22)*(Tabeller!L$35))</f>
        <v>0</v>
      </c>
      <c r="AV22" s="6">
        <f>((O22*Budsjett_FL!$AM22)*(Tabeller!M$35))</f>
        <v>0</v>
      </c>
      <c r="AW22" s="6">
        <f>((P22*Budsjett_FL!$AM22)*(Tabeller!N$35))</f>
        <v>0</v>
      </c>
      <c r="AX22" s="6">
        <f>((Q22*Budsjett_FL!$AM22)*(Tabeller!O$35))</f>
        <v>0</v>
      </c>
      <c r="AY22" s="6">
        <f>((R22*Budsjett_FL!$AM22)*(Tabeller!P$35))</f>
        <v>0</v>
      </c>
      <c r="AZ22" s="6">
        <f>((S22*Budsjett_FL!$AM22)*(Tabeller!Q$35))</f>
        <v>0</v>
      </c>
      <c r="BA22" s="6">
        <f>((T22*Budsjett_FL!$AM22)*(Tabeller!R$35))</f>
        <v>0</v>
      </c>
      <c r="BC22" s="6">
        <f t="shared" si="170"/>
        <v>0</v>
      </c>
      <c r="BD22" s="6">
        <f t="shared" si="171"/>
        <v>0</v>
      </c>
      <c r="BE22" s="6">
        <f t="shared" si="172"/>
        <v>0</v>
      </c>
      <c r="BF22" s="6">
        <f t="shared" si="173"/>
        <v>0</v>
      </c>
      <c r="BG22" s="6">
        <f t="shared" si="174"/>
        <v>0</v>
      </c>
      <c r="BH22" s="6">
        <f t="shared" si="175"/>
        <v>0</v>
      </c>
      <c r="BI22" s="6">
        <f t="shared" si="176"/>
        <v>0</v>
      </c>
      <c r="BJ22" s="6">
        <f t="shared" si="177"/>
        <v>0</v>
      </c>
      <c r="BK22" s="6">
        <f t="shared" si="178"/>
        <v>0</v>
      </c>
      <c r="BL22" s="6">
        <f t="shared" si="179"/>
        <v>0</v>
      </c>
      <c r="BO22" s="6">
        <f>IFERROR(IF($F$83=$M$82,AR22*$E$82,AR22*Budsjett_FL!$E$83),0)</f>
        <v>0</v>
      </c>
      <c r="BP22" s="6">
        <f>IFERROR(IF($F$83=$M$82,AS22*$E$82,AS22*Budsjett_FL!$E$83),0)</f>
        <v>0</v>
      </c>
      <c r="BQ22" s="6">
        <f>IFERROR(IF($F$83=$M$82,AT22*$E$82,AT22*Budsjett_FL!$E$83),0)</f>
        <v>0</v>
      </c>
      <c r="BR22" s="6">
        <f>IFERROR(IF($F$83=$M$82,AU22*$E$82,AU22*Budsjett_FL!$E$83),0)</f>
        <v>0</v>
      </c>
      <c r="BS22" s="6">
        <f>IFERROR(IF($F$83=$M$82,AV22*$E$82,AV22*Budsjett_FL!$E$83),0)</f>
        <v>0</v>
      </c>
      <c r="BT22" s="6">
        <f>IFERROR(IF($F$83=$M$82,AW22*$E$82,AW22*Budsjett_FL!$E$83),0)</f>
        <v>0</v>
      </c>
      <c r="BU22" s="6">
        <f>IFERROR(IF($F$83=$M$82,AX22*$E$82,AX22*Budsjett_FL!$E$83),0)</f>
        <v>0</v>
      </c>
      <c r="BV22" s="6">
        <f>IFERROR(IF($F$83=$M$82,AY22*$E$82,AY22*Budsjett_FL!$E$83),0)</f>
        <v>0</v>
      </c>
      <c r="BW22" s="6">
        <f>IFERROR(IF($F$83=$M$82,AZ22*$E$82,AZ22*Budsjett_FL!$E$83),0)</f>
        <v>0</v>
      </c>
      <c r="BX22" s="6">
        <f>IFERROR(IF($F$83=$M$82,BA22*$E$82,BA22*Budsjett_FL!$E$83),0)</f>
        <v>0</v>
      </c>
      <c r="CA22" s="6">
        <f t="shared" si="180"/>
        <v>0</v>
      </c>
      <c r="CB22" s="6">
        <f t="shared" si="180"/>
        <v>0</v>
      </c>
      <c r="CC22" s="6">
        <f t="shared" si="180"/>
        <v>0</v>
      </c>
      <c r="CD22" s="6">
        <f t="shared" si="180"/>
        <v>0</v>
      </c>
      <c r="CE22" s="6">
        <f t="shared" si="180"/>
        <v>0</v>
      </c>
      <c r="CF22" s="6">
        <f t="shared" si="180"/>
        <v>0</v>
      </c>
      <c r="CG22" s="6">
        <f t="shared" si="180"/>
        <v>0</v>
      </c>
      <c r="CH22" s="6">
        <f t="shared" si="180"/>
        <v>0</v>
      </c>
      <c r="CI22" s="6">
        <f t="shared" si="180"/>
        <v>0</v>
      </c>
      <c r="CJ22" s="6">
        <f t="shared" si="180"/>
        <v>0</v>
      </c>
      <c r="CL22" s="47">
        <f t="shared" si="181"/>
        <v>0</v>
      </c>
      <c r="CM22" s="6">
        <f>-((IF($CL22="Teknisk/adm. bistand/Feltassistent",Budsjett_FL!AR22*(1+Tabeller!$I$61),0))+(IF($CL22="Forsker - professor",Tabeller!I$55*K22,0)+IF($CL22="Prosjektleder/adm.leder",Tabeller!I$54*K22,0)+IF($CL22="Forsker - 1.aman.",Tabeller!I$56*K22,0)+IF($CL22="Gjesteforsker",Tabeller!I$57*K22,0)+IF($CL22="Postdoktor / forsker",Tabeller!I$58*K22,0)+IF($CL22="Stipendiat",Tabeller!I$59*K22,0)+IF($CL22="Forsker (rundsum)",Tabeller!#REF!*K22,0)+IF($CL22="Vit.ass",Tabeller!I$60*K22,0)))</f>
        <v>0</v>
      </c>
      <c r="CN22" s="6">
        <f>-((IF($CL22="Teknisk/adm. bistand/Feltassistent",Budsjett_FL!AS22*(1+Tabeller!$I$61),0))+(IF($CL22="Forsker - professor",Tabeller!J$55*L22,0)+IF($CL22="Prosjektleder/adm.leder",Tabeller!J$54*L22,0)+IF($CL22="Forsker - 1.aman.",Tabeller!J$56*L22,0)+IF($CL22="Gjesteforsker",Tabeller!J$57*L22,0)+IF($CL22="Postdoktor / forsker",Tabeller!J$58*L22,0)+IF($CL22="Stipendiat",Tabeller!J$59*L22,0)+IF($CL22="Forsker (rundsum)",Tabeller!#REF!*L22,0)+IF($CL22="Vit.ass",Tabeller!J$60*L22,0)))</f>
        <v>0</v>
      </c>
      <c r="CO22" s="6">
        <f>-((IF($CL22="Teknisk/adm. bistand/Feltassistent",Budsjett_FL!AT22*(1+Tabeller!$I$61),0))+(IF($CL22="Forsker - professor",Tabeller!K$55*M22,0)+IF($CL22="Prosjektleder/adm.leder",Tabeller!K$54*M22,0)+IF($CL22="Forsker - 1.aman.",Tabeller!K$56*M22,0)+IF($CL22="Gjesteforsker",Tabeller!K$57*M22,0)+IF($CL22="Postdoktor / forsker",Tabeller!K$58*M22,0)+IF($CL22="Stipendiat",Tabeller!K$59*M22,0)+IF($CL22="Forsker (rundsum)",Tabeller!#REF!*M22,0)+IF($CL22="Vit.ass",Tabeller!K$60*M22,0)))</f>
        <v>0</v>
      </c>
      <c r="CP22" s="6">
        <f>-((IF($CL22="Teknisk/adm. bistand/Feltassistent",Budsjett_FL!AU22*(1+Tabeller!$I$61),0))+(IF($CL22="Forsker - professor",Tabeller!L$55*N22,0)+IF($CL22="Prosjektleder/adm.leder",Tabeller!L$54*N22,0)+IF($CL22="Forsker - 1.aman.",Tabeller!L$56*N22,0)+IF($CL22="Gjesteforsker",Tabeller!L$57*N22,0)+IF($CL22="Postdoktor / forsker",Tabeller!L$58*N22,0)+IF($CL22="Stipendiat",Tabeller!L$59*N22,0)+IF($CL22="Forsker (rundsum)",Tabeller!#REF!*N22,0)+IF($CL22="Vit.ass",Tabeller!L$60*N22,0)))</f>
        <v>0</v>
      </c>
      <c r="CQ22" s="6">
        <f>-((IF($CL22="Teknisk/adm. bistand/Feltassistent",Budsjett_FL!AV22*(1+Tabeller!$I$61),0))+(IF($CL22="Forsker - professor",Tabeller!M$55*O22,0)+IF($CL22="Prosjektleder/adm.leder",Tabeller!M$54*O22,0)+IF($CL22="Forsker - 1.aman.",Tabeller!M$56*O22,0)+IF($CL22="Gjesteforsker",Tabeller!M$57*O22,0)+IF($CL22="Postdoktor / forsker",Tabeller!M$58*O22,0)+IF($CL22="Stipendiat",Tabeller!M$59*O22,0)+IF($CL22="Forsker (rundsum)",Tabeller!#REF!*O22,0)+IF($CL22="Vit.ass",Tabeller!M$60*O22,0)))</f>
        <v>0</v>
      </c>
      <c r="CR22" s="6">
        <f>-((IF($CL22="Teknisk/adm. bistand/Feltassistent",Budsjett_FL!AW22*(1+Tabeller!$I$61),0))+(IF($CL22="Forsker - professor",Tabeller!N$55*P22,0)+IF($CL22="Prosjektleder/adm.leder",Tabeller!N$54*P22,0)+IF($CL22="Forsker - 1.aman.",Tabeller!N$56*P22,0)+IF($CL22="Gjesteforsker",Tabeller!N$57*P22,0)+IF($CL22="Postdoktor / forsker",Tabeller!N$58*P22,0)+IF($CL22="Stipendiat",Tabeller!N$59*P22,0)+IF($CL22="Forsker (rundsum)",Tabeller!#REF!*P22,0)+IF($CL22="Vit.ass",Tabeller!N$60*P22,0)))</f>
        <v>0</v>
      </c>
      <c r="CS22" s="6">
        <f>-((IF($CL22="Teknisk/adm. bistand/Feltassistent",Budsjett_FL!AX22*(1+Tabeller!$I$61),0))+(IF($CL22="Forsker - professor",Tabeller!O$55*Q22,0)+IF($CL22="Prosjektleder/adm.leder",Tabeller!O$54*Q22,0)+IF($CL22="Forsker - 1.aman.",Tabeller!O$56*Q22,0)+IF($CL22="Gjesteforsker",Tabeller!O$57*Q22,0)+IF($CL22="Postdoktor / forsker",Tabeller!O$58*Q22,0)+IF($CL22="Stipendiat",Tabeller!O$59*Q22,0)+IF($CL22="Forsker (rundsum)",Tabeller!#REF!*Q22,0)+IF($CL22="Vit.ass",Tabeller!O$60*Q22,0)))</f>
        <v>0</v>
      </c>
      <c r="CT22" s="6">
        <f>-((IF($CL22="Teknisk/adm. bistand/Feltassistent",Budsjett_FL!AY22*(1+Tabeller!$I$61),0))+(IF($CL22="Forsker - professor",Tabeller!P$55*R22,0)+IF($CL22="Prosjektleder/adm.leder",Tabeller!P$54*R22,0)+IF($CL22="Forsker - 1.aman.",Tabeller!P$56*R22,0)+IF($CL22="Gjesteforsker",Tabeller!P$57*R22,0)+IF($CL22="Postdoktor / forsker",Tabeller!P$58*R22,0)+IF($CL22="Stipendiat",Tabeller!P$59*R22,0)+IF($CL22="Forsker (rundsum)",Tabeller!#REF!*R22,0)+IF($CL22="Vit.ass",Tabeller!P$60*R22,0)))</f>
        <v>0</v>
      </c>
      <c r="CU22" s="6">
        <f>-((IF($CL22="Teknisk/adm. bistand/Feltassistent",Budsjett_FL!AZ22*(1+Tabeller!$I$61),0))+(IF($CL22="Forsker - professor",Tabeller!Q$55*S22,0)+IF($CL22="Prosjektleder/adm.leder",Tabeller!Q$54*S22,0)+IF($CL22="Forsker - 1.aman.",Tabeller!Q$56*S22,0)+IF($CL22="Gjesteforsker",Tabeller!Q$57*S22,0)+IF($CL22="Postdoktor / forsker",Tabeller!Q$58*S22,0)+IF($CL22="Stipendiat",Tabeller!Q$59*S22,0)+IF($CL22="Forsker (rundsum)",Tabeller!#REF!*S22,0)+IF($CL22="Vit.ass",Tabeller!Q$60*S22,0)))</f>
        <v>0</v>
      </c>
      <c r="CV22" s="6">
        <f>-((IF($CL22="Teknisk/adm. bistand/Feltassistent",Budsjett_FL!BA22*(1+Tabeller!$I$61),0))+(IF($CL22="Forsker - professor",Tabeller!R$55*T22,0)+IF($CL22="Prosjektleder/adm.leder",Tabeller!R$54*T22,0)+IF($CL22="Forsker - 1.aman.",Tabeller!R$56*T22,0)+IF($CL22="Gjesteforsker",Tabeller!R$57*T22,0)+IF($CL22="Postdoktor / forsker",Tabeller!R$58*T22,0)+IF($CL22="Stipendiat",Tabeller!R$59*T22,0)+IF($CL22="Forsker (rundsum)",Tabeller!#REF!*T22,0)+IF($CL22="Vit.ass",Tabeller!R$60*T22,0)))</f>
        <v>0</v>
      </c>
      <c r="CW22" s="8">
        <f t="shared" si="214"/>
        <v>0</v>
      </c>
      <c r="CZ22" s="47">
        <f t="shared" si="182"/>
        <v>0</v>
      </c>
      <c r="DA22" s="6">
        <f>-((IF($CZ22="Teknisk/adm. bistand/Feltassistent",IF(Budsjett_FL!AR22*(1+Tabeller!$I$61)&gt;Tabeller!I$55,Tabeller!I$55,Budsjett_FL!AR22*(1+Tabeller!$I$61)),0))+(IF($CZ22="Forsker - professor",Tabeller!I$55*K22,0)+IF($CZ22="Prosjektleder/adm.leder",Tabeller!I$54*K22,0)+IF($CZ22="Forsker - 1.aman.",Tabeller!I$56*K22,0)+IF($CZ22="Gjesteforsker",Tabeller!I$57*K22,0)+IF($CZ22="Postdoktor / forsker",Tabeller!I$58*K22,0)+IF($CZ22="Stipendiat",Tabeller!I$59*K22,0)+IF($CZ22="Forsker (rundsum)",Tabeller!#REF!*K22,0)+IF($CZ22="Vit.ass",Tabeller!I$60*K22,0))/1)</f>
        <v>0</v>
      </c>
      <c r="DB22" s="6">
        <f>-((IF($CZ22="Teknisk/adm. bistand/Feltassistent",IF(Budsjett_FL!AS22*(1+Tabeller!$I$61)&gt;Tabeller!J$55,Tabeller!J$55,Budsjett_FL!AS22*(1+Tabeller!$I$61)),0))+(IF($CZ22="Forsker - professor",Tabeller!J$55*L22,0)+IF($CZ22="Prosjektleder/adm.leder",Tabeller!J$54*L22,0)+IF($CZ22="Forsker - 1.aman.",Tabeller!J$56*L22,0)+IF($CZ22="Gjesteforsker",Tabeller!J$57*L22,0)+IF($CZ22="Postdoktor / forsker",Tabeller!J$58*L22,0)+IF($CZ22="Stipendiat",Tabeller!J$59*L22,0)+IF($CZ22="Forsker (rundsum)",Tabeller!#REF!*L22,0)+IF($CZ22="Vit.ass",Tabeller!J$60*L22,0))/1)</f>
        <v>0</v>
      </c>
      <c r="DC22" s="6">
        <f>-((IF($CZ22="Teknisk/adm. bistand/Feltassistent",IF(Budsjett_FL!AT22*(1+Tabeller!$I$61)&gt;Tabeller!K$55,Tabeller!K$55,Budsjett_FL!AT22*(1+Tabeller!$I$61)),0))+(IF($CZ22="Forsker - professor",Tabeller!K$55*M22,0)+IF($CZ22="Prosjektleder/adm.leder",Tabeller!K$54*M22,0)+IF($CZ22="Forsker - 1.aman.",Tabeller!K$56*M22,0)+IF($CZ22="Gjesteforsker",Tabeller!K$57*M22,0)+IF($CZ22="Postdoktor / forsker",Tabeller!K$58*M22,0)+IF($CZ22="Stipendiat",Tabeller!K$59*M22,0)+IF($CZ22="Forsker (rundsum)",Tabeller!#REF!*M22,0)+IF($CZ22="Vit.ass",Tabeller!K$60*M22,0))/1)</f>
        <v>0</v>
      </c>
      <c r="DD22" s="6">
        <f>-((IF($CZ22="Teknisk/adm. bistand/Feltassistent",IF(Budsjett_FL!AU22*(1+Tabeller!$I$61)&gt;Tabeller!L$55,Tabeller!L$55,Budsjett_FL!AU22*(1+Tabeller!$I$61)),0))+(IF($CZ22="Forsker - professor",Tabeller!L$55*N22,0)+IF($CZ22="Prosjektleder/adm.leder",Tabeller!L$54*N22,0)+IF($CZ22="Forsker - 1.aman.",Tabeller!L$56*N22,0)+IF($CZ22="Gjesteforsker",Tabeller!L$57*N22,0)+IF($CZ22="Postdoktor / forsker",Tabeller!L$58*N22,0)+IF($CZ22="Stipendiat",Tabeller!L$59*N22,0)+IF($CZ22="Forsker (rundsum)",Tabeller!#REF!*N22,0)+IF($CZ22="Vit.ass",Tabeller!L$60*N22,0))/1)</f>
        <v>0</v>
      </c>
      <c r="DE22" s="6">
        <f>-((IF($CZ22="Teknisk/adm. bistand/Feltassistent",IF(Budsjett_FL!AV22*(1+Tabeller!$I$61)&gt;Tabeller!M$55,Tabeller!M$55,Budsjett_FL!AV22*(1+Tabeller!$I$61)),0))+(IF($CZ22="Forsker - professor",Tabeller!M$55*O22,0)+IF($CZ22="Prosjektleder/adm.leder",Tabeller!M$54*O22,0)+IF($CZ22="Forsker - 1.aman.",Tabeller!M$56*O22,0)+IF($CZ22="Gjesteforsker",Tabeller!M$57*O22,0)+IF($CZ22="Postdoktor / forsker",Tabeller!M$58*O22,0)+IF($CZ22="Stipendiat",Tabeller!M$59*O22,0)+IF($CZ22="Forsker (rundsum)",Tabeller!#REF!*O22,0)+IF($CZ22="Vit.ass",Tabeller!M$60*O22,0))/1)</f>
        <v>0</v>
      </c>
      <c r="DF22" s="6">
        <f>-((IF($CZ22="Teknisk/adm. bistand/Feltassistent",IF(Budsjett_FL!AW22*(1+Tabeller!$I$61)&gt;Tabeller!N$55,Tabeller!N$55,Budsjett_FL!AW22*(1+Tabeller!$I$61)),0))+(IF($CZ22="Forsker - professor",Tabeller!N$55*P22,0)+IF($CZ22="Prosjektleder/adm.leder",Tabeller!N$54*P22,0)+IF($CZ22="Forsker - 1.aman.",Tabeller!N$56*P22,0)+IF($CZ22="Gjesteforsker",Tabeller!N$57*P22,0)+IF($CZ22="Postdoktor / forsker",Tabeller!N$58*P22,0)+IF($CZ22="Stipendiat",Tabeller!N$59*P22,0)+IF($CZ22="Forsker (rundsum)",Tabeller!#REF!*P22,0)+IF($CZ22="Vit.ass",Tabeller!N$60*P22,0))/1)</f>
        <v>0</v>
      </c>
      <c r="DG22" s="6">
        <f>-((IF($CZ22="Teknisk/adm. bistand/Feltassistent",IF(Budsjett_FL!AX22*(1+Tabeller!$I$61)&gt;Tabeller!O$55,Tabeller!O$55,Budsjett_FL!AX22*(1+Tabeller!$I$61)),0))+(IF($CZ22="Forsker - professor",Tabeller!O$55*Q22,0)+IF($CZ22="Prosjektleder/adm.leder",Tabeller!O$54*Q22,0)+IF($CZ22="Forsker - 1.aman.",Tabeller!O$56*Q22,0)+IF($CZ22="Gjesteforsker",Tabeller!O$57*Q22,0)+IF($CZ22="Postdoktor / forsker",Tabeller!O$58*Q22,0)+IF($CZ22="Stipendiat",Tabeller!O$59*Q22,0)+IF($CZ22="Forsker (rundsum)",Tabeller!#REF!*Q22,0)+IF($CZ22="Vit.ass",Tabeller!O$60*Q22,0))/1)</f>
        <v>0</v>
      </c>
      <c r="DH22" s="6">
        <f>-((IF($CZ22="Teknisk/adm. bistand/Feltassistent",IF(Budsjett_FL!AY22*(1+Tabeller!$I$61)&gt;Tabeller!P$55,Tabeller!P$55,Budsjett_FL!AY22*(1+Tabeller!$I$61)),0))+(IF($CZ22="Forsker - professor",Tabeller!P$55*R22,0)+IF($CZ22="Prosjektleder/adm.leder",Tabeller!P$54*R22,0)+IF($CZ22="Forsker - 1.aman.",Tabeller!P$56*R22,0)+IF($CZ22="Gjesteforsker",Tabeller!P$57*R22,0)+IF($CZ22="Postdoktor / forsker",Tabeller!P$58*R22,0)+IF($CZ22="Stipendiat",Tabeller!P$59*R22,0)+IF($CZ22="Forsker (rundsum)",Tabeller!#REF!*R22,0)+IF($CZ22="Vit.ass",Tabeller!P$60*R22,0))/1)</f>
        <v>0</v>
      </c>
      <c r="DI22" s="6">
        <f>-((IF($CZ22="Teknisk/adm. bistand/Feltassistent",IF(Budsjett_FL!AZ22*(1+Tabeller!$I$61)&gt;Tabeller!Q$55,Tabeller!Q$55,Budsjett_FL!AZ22*(1+Tabeller!$I$61)),0))+(IF($CZ22="Forsker - professor",Tabeller!Q$55*S22,0)+IF($CZ22="Prosjektleder/adm.leder",Tabeller!Q$54*S22,0)+IF($CZ22="Forsker - 1.aman.",Tabeller!Q$56*S22,0)+IF($CZ22="Gjesteforsker",Tabeller!Q$57*S22,0)+IF($CZ22="Postdoktor / forsker",Tabeller!Q$58*S22,0)+IF($CZ22="Stipendiat",Tabeller!Q$59*S22,0)+IF($CZ22="Forsker (rundsum)",Tabeller!#REF!*S22,0)+IF($CZ22="Vit.ass",Tabeller!Q$60*S22,0))/1)</f>
        <v>0</v>
      </c>
      <c r="DJ22" s="6">
        <f>-((IF($CZ22="Teknisk/adm. bistand/Feltassistent",IF(Budsjett_FL!BA22*(1+Tabeller!$I$61)&gt;Tabeller!R$55,Tabeller!R$55,Budsjett_FL!BA22*(1+Tabeller!$I$61)),0))+(IF($CZ22="Forsker - professor",Tabeller!R$55*T22,0)+IF($CZ22="Prosjektleder/adm.leder",Tabeller!R$54*T22,0)+IF($CZ22="Forsker - 1.aman.",Tabeller!R$56*T22,0)+IF($CZ22="Gjesteforsker",Tabeller!R$57*T22,0)+IF($CZ22="Postdoktor / forsker",Tabeller!R$58*T22,0)+IF($CZ22="Stipendiat",Tabeller!R$59*T22,0)+IF($CZ22="Forsker (rundsum)",Tabeller!#REF!*T22,0)+IF($CZ22="Vit.ass",Tabeller!R$60*T22,0))/1)</f>
        <v>0</v>
      </c>
      <c r="DK22" s="8">
        <f t="shared" si="223"/>
        <v>0</v>
      </c>
      <c r="DM22" s="47">
        <f t="shared" si="65"/>
        <v>0</v>
      </c>
      <c r="DN22" s="6">
        <f t="shared" si="183"/>
        <v>0</v>
      </c>
      <c r="DO22" s="6">
        <f t="shared" si="184"/>
        <v>0</v>
      </c>
      <c r="DP22" s="6">
        <f t="shared" si="185"/>
        <v>0</v>
      </c>
      <c r="DQ22" s="6">
        <f t="shared" si="186"/>
        <v>0</v>
      </c>
      <c r="DR22" s="6">
        <f t="shared" si="187"/>
        <v>0</v>
      </c>
      <c r="DS22" s="6">
        <f t="shared" si="188"/>
        <v>0</v>
      </c>
      <c r="DT22" s="6">
        <f t="shared" si="189"/>
        <v>0</v>
      </c>
      <c r="DU22" s="6">
        <f t="shared" si="190"/>
        <v>0</v>
      </c>
      <c r="DV22" s="6">
        <f t="shared" si="191"/>
        <v>0</v>
      </c>
      <c r="DW22" s="6">
        <f t="shared" si="192"/>
        <v>0</v>
      </c>
      <c r="DX22" s="8">
        <f t="shared" si="224"/>
        <v>0</v>
      </c>
      <c r="DZ22" s="47">
        <f t="shared" si="67"/>
        <v>0</v>
      </c>
      <c r="EA22" s="6">
        <f t="shared" si="193"/>
        <v>0</v>
      </c>
      <c r="EB22" s="6">
        <f t="shared" si="194"/>
        <v>0</v>
      </c>
      <c r="EC22" s="6">
        <f t="shared" si="195"/>
        <v>0</v>
      </c>
      <c r="ED22" s="6">
        <f t="shared" si="196"/>
        <v>0</v>
      </c>
      <c r="EE22" s="6">
        <f t="shared" si="197"/>
        <v>0</v>
      </c>
      <c r="EF22" s="6">
        <f t="shared" si="198"/>
        <v>0</v>
      </c>
      <c r="EG22" s="6">
        <f t="shared" si="199"/>
        <v>0</v>
      </c>
      <c r="EH22" s="6">
        <f t="shared" si="200"/>
        <v>0</v>
      </c>
      <c r="EI22" s="6">
        <f t="shared" si="201"/>
        <v>0</v>
      </c>
      <c r="EJ22" s="6">
        <f t="shared" si="202"/>
        <v>0</v>
      </c>
      <c r="EK22" s="8">
        <f t="shared" si="225"/>
        <v>0</v>
      </c>
      <c r="EM22" s="47">
        <f t="shared" si="69"/>
        <v>0</v>
      </c>
      <c r="EN22" s="6">
        <f t="shared" si="203"/>
        <v>0</v>
      </c>
      <c r="EO22" s="6">
        <f t="shared" si="204"/>
        <v>0</v>
      </c>
      <c r="EP22" s="6">
        <f t="shared" si="205"/>
        <v>0</v>
      </c>
      <c r="EQ22" s="6">
        <f t="shared" si="206"/>
        <v>0</v>
      </c>
      <c r="ER22" s="6">
        <f t="shared" si="207"/>
        <v>0</v>
      </c>
      <c r="ES22" s="6">
        <f t="shared" si="208"/>
        <v>0</v>
      </c>
      <c r="ET22" s="6">
        <f t="shared" si="209"/>
        <v>0</v>
      </c>
      <c r="EU22" s="6">
        <f t="shared" si="210"/>
        <v>0</v>
      </c>
      <c r="EV22" s="6">
        <f t="shared" si="211"/>
        <v>0</v>
      </c>
      <c r="EW22" s="6">
        <f t="shared" si="212"/>
        <v>0</v>
      </c>
      <c r="EX22" s="8">
        <f t="shared" si="226"/>
        <v>0</v>
      </c>
      <c r="FA22" s="47">
        <f t="shared" si="55"/>
        <v>0</v>
      </c>
      <c r="FB22" s="6"/>
      <c r="FC22" s="6"/>
      <c r="FD22" s="6"/>
      <c r="FE22" s="6"/>
      <c r="FF22" s="6"/>
      <c r="FG22" s="6"/>
      <c r="FH22" s="6"/>
      <c r="FI22" s="6"/>
      <c r="FJ22" s="6"/>
      <c r="FK22" s="6"/>
      <c r="FL22" s="8">
        <f t="shared" si="227"/>
        <v>0</v>
      </c>
      <c r="FO22" s="6">
        <f>IFERROR(IF($B22="Teknisk/adm. Bistand",(K22)*Tabeller!J$11,(K22)*Tabeller!J$10),0)</f>
        <v>0</v>
      </c>
      <c r="FP22" s="6">
        <f>IFERROR(IF($B22="Teknisk/adm. Bistand",(L22)*Tabeller!K$11,(L22)*Tabeller!K$10),0)</f>
        <v>0</v>
      </c>
      <c r="FQ22" s="6">
        <f>IFERROR(IF($B22="Teknisk/adm. Bistand",(M22)*Tabeller!L$11,(M22)*Tabeller!L$10),0)</f>
        <v>0</v>
      </c>
      <c r="FR22" s="6">
        <f>IFERROR(IF($B22="Teknisk/adm. Bistand",(N22)*Tabeller!M$11,(N22)*Tabeller!M$10),0)</f>
        <v>0</v>
      </c>
      <c r="FS22" s="6">
        <f>IFERROR(IF($B22="Teknisk/adm. Bistand",(O22)*Tabeller!N$11,(O22)*Tabeller!N$10),0)</f>
        <v>0</v>
      </c>
      <c r="FT22" s="6">
        <f>IFERROR(IF($B22="Teknisk/adm. Bistand",(P22)*Tabeller!O$11,(P22)*Tabeller!O$10),0)</f>
        <v>0</v>
      </c>
      <c r="FU22" s="6">
        <f>IFERROR(IF($B22="Teknisk/adm. Bistand",(Q22)*Tabeller!P$11,(Q22)*Tabeller!P$10),0)</f>
        <v>0</v>
      </c>
      <c r="FV22" s="6">
        <f>IFERROR(IF($B22="Teknisk/adm. Bistand",(R22)*Tabeller!Q$11,(R22)*Tabeller!Q$10),0)</f>
        <v>0</v>
      </c>
      <c r="FW22" s="6">
        <f>IFERROR(IF($B22="Teknisk/adm. Bistand",(S22)*Tabeller!R$11,(S22)*Tabeller!R$10),0)</f>
        <v>0</v>
      </c>
      <c r="FX22" s="6">
        <f>IFERROR(IF($B22="Teknisk/adm. Bistand",(T22)*Tabeller!S$11,(T22)*Tabeller!S$10),0)</f>
        <v>0</v>
      </c>
    </row>
    <row r="23" spans="2:180" ht="15" x14ac:dyDescent="0.25">
      <c r="B23" s="511"/>
      <c r="C23" s="420" t="e">
        <f>IF(Registrering!#REF!="Fast beløp",0,CW23)</f>
        <v>#REF!</v>
      </c>
      <c r="D23" s="420">
        <f t="shared" si="213"/>
        <v>0</v>
      </c>
      <c r="E23" s="420">
        <f t="shared" si="165"/>
        <v>0</v>
      </c>
      <c r="F23" s="420">
        <f t="shared" si="166"/>
        <v>0</v>
      </c>
      <c r="G23" s="58">
        <f t="shared" si="222"/>
        <v>0</v>
      </c>
      <c r="H23" s="562"/>
      <c r="I23" s="565"/>
      <c r="J23" s="576"/>
      <c r="K23" s="577"/>
      <c r="L23" s="577"/>
      <c r="M23" s="577"/>
      <c r="N23" s="577"/>
      <c r="O23" s="577"/>
      <c r="P23" s="577"/>
      <c r="Q23" s="577"/>
      <c r="R23" s="577"/>
      <c r="S23" s="577"/>
      <c r="T23" s="577"/>
      <c r="AG23" s="6">
        <f t="shared" si="167"/>
        <v>0</v>
      </c>
      <c r="AH23" s="6">
        <f>AG23*Tabeller!$I$35</f>
        <v>0</v>
      </c>
      <c r="AI23" s="6">
        <f t="shared" si="168"/>
        <v>0</v>
      </c>
      <c r="AJ23" s="87">
        <f>AI23*Tabeller!$H$26</f>
        <v>0</v>
      </c>
      <c r="AK23" s="6">
        <f>SUM(AI23:AJ23,AL23)*Tabeller!$H$28</f>
        <v>0</v>
      </c>
      <c r="AL23" s="6">
        <f>AH23*Tabeller!$H$27</f>
        <v>0</v>
      </c>
      <c r="AM23" s="6">
        <f t="shared" si="169"/>
        <v>0</v>
      </c>
      <c r="AN23" s="6">
        <f>AM23+(IF(B23="Teknisk adm bistand",Registrering!$E$43,Registrering!$B$43))</f>
        <v>501000</v>
      </c>
      <c r="AO23" s="6">
        <f>AN23/Tabeller!$H$5</f>
        <v>307.73955773955777</v>
      </c>
      <c r="AR23" s="6">
        <f>((K23*Budsjett_FL!$AM23))</f>
        <v>0</v>
      </c>
      <c r="AS23" s="6">
        <f>((L23*Budsjett_FL!$AM23)*(Tabeller!J$35))</f>
        <v>0</v>
      </c>
      <c r="AT23" s="6">
        <f>((M23*Budsjett_FL!$AM23)*(Tabeller!K$35))</f>
        <v>0</v>
      </c>
      <c r="AU23" s="6">
        <f>((N23*Budsjett_FL!$AM23)*(Tabeller!L$35))</f>
        <v>0</v>
      </c>
      <c r="AV23" s="6">
        <f>((O23*Budsjett_FL!$AM23)*(Tabeller!M$35))</f>
        <v>0</v>
      </c>
      <c r="AW23" s="6">
        <f>((P23*Budsjett_FL!$AM23)*(Tabeller!N$35))</f>
        <v>0</v>
      </c>
      <c r="AX23" s="6">
        <f>((Q23*Budsjett_FL!$AM23)*(Tabeller!O$35))</f>
        <v>0</v>
      </c>
      <c r="AY23" s="6">
        <f>((R23*Budsjett_FL!$AM23)*(Tabeller!P$35))</f>
        <v>0</v>
      </c>
      <c r="AZ23" s="6">
        <f>((S23*Budsjett_FL!$AM23)*(Tabeller!Q$35))</f>
        <v>0</v>
      </c>
      <c r="BA23" s="6">
        <f>((T23*Budsjett_FL!$AM23)*(Tabeller!R$35))</f>
        <v>0</v>
      </c>
      <c r="BC23" s="6">
        <f t="shared" si="170"/>
        <v>0</v>
      </c>
      <c r="BD23" s="6">
        <f t="shared" si="171"/>
        <v>0</v>
      </c>
      <c r="BE23" s="6">
        <f t="shared" si="172"/>
        <v>0</v>
      </c>
      <c r="BF23" s="6">
        <f t="shared" si="173"/>
        <v>0</v>
      </c>
      <c r="BG23" s="6">
        <f t="shared" si="174"/>
        <v>0</v>
      </c>
      <c r="BH23" s="6">
        <f t="shared" si="175"/>
        <v>0</v>
      </c>
      <c r="BI23" s="6">
        <f t="shared" si="176"/>
        <v>0</v>
      </c>
      <c r="BJ23" s="6">
        <f t="shared" si="177"/>
        <v>0</v>
      </c>
      <c r="BK23" s="6">
        <f t="shared" si="178"/>
        <v>0</v>
      </c>
      <c r="BL23" s="6">
        <f t="shared" si="179"/>
        <v>0</v>
      </c>
      <c r="BO23" s="6">
        <f>IFERROR(IF($F$83=$M$82,AR23*$E$82,AR23*Budsjett_FL!$E$83),0)</f>
        <v>0</v>
      </c>
      <c r="BP23" s="6">
        <f>IFERROR(IF($F$83=$M$82,AS23*$E$82,AS23*Budsjett_FL!$E$83),0)</f>
        <v>0</v>
      </c>
      <c r="BQ23" s="6">
        <f>IFERROR(IF($F$83=$M$82,AT23*$E$82,AT23*Budsjett_FL!$E$83),0)</f>
        <v>0</v>
      </c>
      <c r="BR23" s="6">
        <f>IFERROR(IF($F$83=$M$82,AU23*$E$82,AU23*Budsjett_FL!$E$83),0)</f>
        <v>0</v>
      </c>
      <c r="BS23" s="6">
        <f>IFERROR(IF($F$83=$M$82,AV23*$E$82,AV23*Budsjett_FL!$E$83),0)</f>
        <v>0</v>
      </c>
      <c r="BT23" s="6">
        <f>IFERROR(IF($F$83=$M$82,AW23*$E$82,AW23*Budsjett_FL!$E$83),0)</f>
        <v>0</v>
      </c>
      <c r="BU23" s="6">
        <f>IFERROR(IF($F$83=$M$82,AX23*$E$82,AX23*Budsjett_FL!$E$83),0)</f>
        <v>0</v>
      </c>
      <c r="BV23" s="6">
        <f>IFERROR(IF($F$83=$M$82,AY23*$E$82,AY23*Budsjett_FL!$E$83),0)</f>
        <v>0</v>
      </c>
      <c r="BW23" s="6">
        <f>IFERROR(IF($F$83=$M$82,AZ23*$E$82,AZ23*Budsjett_FL!$E$83),0)</f>
        <v>0</v>
      </c>
      <c r="BX23" s="6">
        <f>IFERROR(IF($F$83=$M$82,BA23*$E$82,BA23*Budsjett_FL!$E$83),0)</f>
        <v>0</v>
      </c>
      <c r="CA23" s="6">
        <f t="shared" si="180"/>
        <v>0</v>
      </c>
      <c r="CB23" s="6">
        <f t="shared" si="180"/>
        <v>0</v>
      </c>
      <c r="CC23" s="6">
        <f t="shared" si="180"/>
        <v>0</v>
      </c>
      <c r="CD23" s="6">
        <f t="shared" si="180"/>
        <v>0</v>
      </c>
      <c r="CE23" s="6">
        <f t="shared" si="180"/>
        <v>0</v>
      </c>
      <c r="CF23" s="6">
        <f t="shared" si="180"/>
        <v>0</v>
      </c>
      <c r="CG23" s="6">
        <f t="shared" si="180"/>
        <v>0</v>
      </c>
      <c r="CH23" s="6">
        <f t="shared" si="180"/>
        <v>0</v>
      </c>
      <c r="CI23" s="6">
        <f t="shared" si="180"/>
        <v>0</v>
      </c>
      <c r="CJ23" s="6">
        <f t="shared" si="180"/>
        <v>0</v>
      </c>
      <c r="CL23" s="47">
        <f t="shared" si="181"/>
        <v>0</v>
      </c>
      <c r="CM23" s="6">
        <f>-((IF($CL23="Teknisk/adm. bistand/Feltassistent",Budsjett_FL!AR23*(1+Tabeller!$I$61),0))+(IF($CL23="Forsker - professor",Tabeller!I$55*K23,0)+IF($CL23="Prosjektleder/adm.leder",Tabeller!I$54*K23,0)+IF($CL23="Forsker - 1.aman.",Tabeller!I$56*K23,0)+IF($CL23="Gjesteforsker",Tabeller!I$57*K23,0)+IF($CL23="Postdoktor / forsker",Tabeller!I$58*K23,0)+IF($CL23="Stipendiat",Tabeller!I$59*K23,0)+IF($CL23="Forsker (rundsum)",Tabeller!#REF!*K23,0)+IF($CL23="Vit.ass",Tabeller!I$60*K23,0)))</f>
        <v>0</v>
      </c>
      <c r="CN23" s="6">
        <f>-((IF($CL23="Teknisk/adm. bistand/Feltassistent",Budsjett_FL!AS23*(1+Tabeller!$I$61),0))+(IF($CL23="Forsker - professor",Tabeller!J$55*L23,0)+IF($CL23="Prosjektleder/adm.leder",Tabeller!J$54*L23,0)+IF($CL23="Forsker - 1.aman.",Tabeller!J$56*L23,0)+IF($CL23="Gjesteforsker",Tabeller!J$57*L23,0)+IF($CL23="Postdoktor / forsker",Tabeller!J$58*L23,0)+IF($CL23="Stipendiat",Tabeller!J$59*L23,0)+IF($CL23="Forsker (rundsum)",Tabeller!#REF!*L23,0)+IF($CL23="Vit.ass",Tabeller!J$60*L23,0)))</f>
        <v>0</v>
      </c>
      <c r="CO23" s="6">
        <f>-((IF($CL23="Teknisk/adm. bistand/Feltassistent",Budsjett_FL!AT23*(1+Tabeller!$I$61),0))+(IF($CL23="Forsker - professor",Tabeller!K$55*M23,0)+IF($CL23="Prosjektleder/adm.leder",Tabeller!K$54*M23,0)+IF($CL23="Forsker - 1.aman.",Tabeller!K$56*M23,0)+IF($CL23="Gjesteforsker",Tabeller!K$57*M23,0)+IF($CL23="Postdoktor / forsker",Tabeller!K$58*M23,0)+IF($CL23="Stipendiat",Tabeller!K$59*M23,0)+IF($CL23="Forsker (rundsum)",Tabeller!#REF!*M23,0)+IF($CL23="Vit.ass",Tabeller!K$60*M23,0)))</f>
        <v>0</v>
      </c>
      <c r="CP23" s="6">
        <f>-((IF($CL23="Teknisk/adm. bistand/Feltassistent",Budsjett_FL!AU23*(1+Tabeller!$I$61),0))+(IF($CL23="Forsker - professor",Tabeller!L$55*N23,0)+IF($CL23="Prosjektleder/adm.leder",Tabeller!L$54*N23,0)+IF($CL23="Forsker - 1.aman.",Tabeller!L$56*N23,0)+IF($CL23="Gjesteforsker",Tabeller!L$57*N23,0)+IF($CL23="Postdoktor / forsker",Tabeller!L$58*N23,0)+IF($CL23="Stipendiat",Tabeller!L$59*N23,0)+IF($CL23="Forsker (rundsum)",Tabeller!#REF!*N23,0)+IF($CL23="Vit.ass",Tabeller!L$60*N23,0)))</f>
        <v>0</v>
      </c>
      <c r="CQ23" s="6">
        <f>-((IF($CL23="Teknisk/adm. bistand/Feltassistent",Budsjett_FL!AV23*(1+Tabeller!$I$61),0))+(IF($CL23="Forsker - professor",Tabeller!M$55*O23,0)+IF($CL23="Prosjektleder/adm.leder",Tabeller!M$54*O23,0)+IF($CL23="Forsker - 1.aman.",Tabeller!M$56*O23,0)+IF($CL23="Gjesteforsker",Tabeller!M$57*O23,0)+IF($CL23="Postdoktor / forsker",Tabeller!M$58*O23,0)+IF($CL23="Stipendiat",Tabeller!M$59*O23,0)+IF($CL23="Forsker (rundsum)",Tabeller!#REF!*O23,0)+IF($CL23="Vit.ass",Tabeller!M$60*O23,0)))</f>
        <v>0</v>
      </c>
      <c r="CR23" s="6">
        <f>-((IF($CL23="Teknisk/adm. bistand/Feltassistent",Budsjett_FL!AW23*(1+Tabeller!$I$61),0))+(IF($CL23="Forsker - professor",Tabeller!N$55*P23,0)+IF($CL23="Prosjektleder/adm.leder",Tabeller!N$54*P23,0)+IF($CL23="Forsker - 1.aman.",Tabeller!N$56*P23,0)+IF($CL23="Gjesteforsker",Tabeller!N$57*P23,0)+IF($CL23="Postdoktor / forsker",Tabeller!N$58*P23,0)+IF($CL23="Stipendiat",Tabeller!N$59*P23,0)+IF($CL23="Forsker (rundsum)",Tabeller!#REF!*P23,0)+IF($CL23="Vit.ass",Tabeller!N$60*P23,0)))</f>
        <v>0</v>
      </c>
      <c r="CS23" s="6">
        <f>-((IF($CL23="Teknisk/adm. bistand/Feltassistent",Budsjett_FL!AX23*(1+Tabeller!$I$61),0))+(IF($CL23="Forsker - professor",Tabeller!O$55*Q23,0)+IF($CL23="Prosjektleder/adm.leder",Tabeller!O$54*Q23,0)+IF($CL23="Forsker - 1.aman.",Tabeller!O$56*Q23,0)+IF($CL23="Gjesteforsker",Tabeller!O$57*Q23,0)+IF($CL23="Postdoktor / forsker",Tabeller!O$58*Q23,0)+IF($CL23="Stipendiat",Tabeller!O$59*Q23,0)+IF($CL23="Forsker (rundsum)",Tabeller!#REF!*Q23,0)+IF($CL23="Vit.ass",Tabeller!O$60*Q23,0)))</f>
        <v>0</v>
      </c>
      <c r="CT23" s="6">
        <f>-((IF($CL23="Teknisk/adm. bistand/Feltassistent",Budsjett_FL!AY23*(1+Tabeller!$I$61),0))+(IF($CL23="Forsker - professor",Tabeller!P$55*R23,0)+IF($CL23="Prosjektleder/adm.leder",Tabeller!P$54*R23,0)+IF($CL23="Forsker - 1.aman.",Tabeller!P$56*R23,0)+IF($CL23="Gjesteforsker",Tabeller!P$57*R23,0)+IF($CL23="Postdoktor / forsker",Tabeller!P$58*R23,0)+IF($CL23="Stipendiat",Tabeller!P$59*R23,0)+IF($CL23="Forsker (rundsum)",Tabeller!#REF!*R23,0)+IF($CL23="Vit.ass",Tabeller!P$60*R23,0)))</f>
        <v>0</v>
      </c>
      <c r="CU23" s="6">
        <f>-((IF($CL23="Teknisk/adm. bistand/Feltassistent",Budsjett_FL!AZ23*(1+Tabeller!$I$61),0))+(IF($CL23="Forsker - professor",Tabeller!Q$55*S23,0)+IF($CL23="Prosjektleder/adm.leder",Tabeller!Q$54*S23,0)+IF($CL23="Forsker - 1.aman.",Tabeller!Q$56*S23,0)+IF($CL23="Gjesteforsker",Tabeller!Q$57*S23,0)+IF($CL23="Postdoktor / forsker",Tabeller!Q$58*S23,0)+IF($CL23="Stipendiat",Tabeller!Q$59*S23,0)+IF($CL23="Forsker (rundsum)",Tabeller!#REF!*S23,0)+IF($CL23="Vit.ass",Tabeller!Q$60*S23,0)))</f>
        <v>0</v>
      </c>
      <c r="CV23" s="6">
        <f>-((IF($CL23="Teknisk/adm. bistand/Feltassistent",Budsjett_FL!BA23*(1+Tabeller!$I$61),0))+(IF($CL23="Forsker - professor",Tabeller!R$55*T23,0)+IF($CL23="Prosjektleder/adm.leder",Tabeller!R$54*T23,0)+IF($CL23="Forsker - 1.aman.",Tabeller!R$56*T23,0)+IF($CL23="Gjesteforsker",Tabeller!R$57*T23,0)+IF($CL23="Postdoktor / forsker",Tabeller!R$58*T23,0)+IF($CL23="Stipendiat",Tabeller!R$59*T23,0)+IF($CL23="Forsker (rundsum)",Tabeller!#REF!*T23,0)+IF($CL23="Vit.ass",Tabeller!R$60*T23,0)))</f>
        <v>0</v>
      </c>
      <c r="CW23" s="8">
        <f t="shared" si="214"/>
        <v>0</v>
      </c>
      <c r="CZ23" s="47">
        <f t="shared" si="182"/>
        <v>0</v>
      </c>
      <c r="DA23" s="6">
        <f>-((IF($CZ23="Teknisk/adm. bistand/Feltassistent",IF(Budsjett_FL!AR23*(1+Tabeller!$I$61)&gt;Tabeller!I$55,Tabeller!I$55,Budsjett_FL!AR23*(1+Tabeller!$I$61)),0))+(IF($CZ23="Forsker - professor",Tabeller!I$55*K23,0)+IF($CZ23="Prosjektleder/adm.leder",Tabeller!I$54*K23,0)+IF($CZ23="Forsker - 1.aman.",Tabeller!I$56*K23,0)+IF($CZ23="Gjesteforsker",Tabeller!I$57*K23,0)+IF($CZ23="Postdoktor / forsker",Tabeller!I$58*K23,0)+IF($CZ23="Stipendiat",Tabeller!I$59*K23,0)+IF($CZ23="Forsker (rundsum)",Tabeller!#REF!*K23,0)+IF($CZ23="Vit.ass",Tabeller!I$60*K23,0))/1)</f>
        <v>0</v>
      </c>
      <c r="DB23" s="6">
        <f>-((IF($CZ23="Teknisk/adm. bistand/Feltassistent",IF(Budsjett_FL!AS23*(1+Tabeller!$I$61)&gt;Tabeller!J$55,Tabeller!J$55,Budsjett_FL!AS23*(1+Tabeller!$I$61)),0))+(IF($CZ23="Forsker - professor",Tabeller!J$55*L23,0)+IF($CZ23="Prosjektleder/adm.leder",Tabeller!J$54*L23,0)+IF($CZ23="Forsker - 1.aman.",Tabeller!J$56*L23,0)+IF($CZ23="Gjesteforsker",Tabeller!J$57*L23,0)+IF($CZ23="Postdoktor / forsker",Tabeller!J$58*L23,0)+IF($CZ23="Stipendiat",Tabeller!J$59*L23,0)+IF($CZ23="Forsker (rundsum)",Tabeller!#REF!*L23,0)+IF($CZ23="Vit.ass",Tabeller!J$60*L23,0))/1)</f>
        <v>0</v>
      </c>
      <c r="DC23" s="6">
        <f>-((IF($CZ23="Teknisk/adm. bistand/Feltassistent",IF(Budsjett_FL!AT23*(1+Tabeller!$I$61)&gt;Tabeller!K$55,Tabeller!K$55,Budsjett_FL!AT23*(1+Tabeller!$I$61)),0))+(IF($CZ23="Forsker - professor",Tabeller!K$55*M23,0)+IF($CZ23="Prosjektleder/adm.leder",Tabeller!K$54*M23,0)+IF($CZ23="Forsker - 1.aman.",Tabeller!K$56*M23,0)+IF($CZ23="Gjesteforsker",Tabeller!K$57*M23,0)+IF($CZ23="Postdoktor / forsker",Tabeller!K$58*M23,0)+IF($CZ23="Stipendiat",Tabeller!K$59*M23,0)+IF($CZ23="Forsker (rundsum)",Tabeller!#REF!*M23,0)+IF($CZ23="Vit.ass",Tabeller!K$60*M23,0))/1)</f>
        <v>0</v>
      </c>
      <c r="DD23" s="6">
        <f>-((IF($CZ23="Teknisk/adm. bistand/Feltassistent",IF(Budsjett_FL!AU23*(1+Tabeller!$I$61)&gt;Tabeller!L$55,Tabeller!L$55,Budsjett_FL!AU23*(1+Tabeller!$I$61)),0))+(IF($CZ23="Forsker - professor",Tabeller!L$55*N23,0)+IF($CZ23="Prosjektleder/adm.leder",Tabeller!L$54*N23,0)+IF($CZ23="Forsker - 1.aman.",Tabeller!L$56*N23,0)+IF($CZ23="Gjesteforsker",Tabeller!L$57*N23,0)+IF($CZ23="Postdoktor / forsker",Tabeller!L$58*N23,0)+IF($CZ23="Stipendiat",Tabeller!L$59*N23,0)+IF($CZ23="Forsker (rundsum)",Tabeller!#REF!*N23,0)+IF($CZ23="Vit.ass",Tabeller!L$60*N23,0))/1)</f>
        <v>0</v>
      </c>
      <c r="DE23" s="6">
        <f>-((IF($CZ23="Teknisk/adm. bistand/Feltassistent",IF(Budsjett_FL!AV23*(1+Tabeller!$I$61)&gt;Tabeller!M$55,Tabeller!M$55,Budsjett_FL!AV23*(1+Tabeller!$I$61)),0))+(IF($CZ23="Forsker - professor",Tabeller!M$55*O23,0)+IF($CZ23="Prosjektleder/adm.leder",Tabeller!M$54*O23,0)+IF($CZ23="Forsker - 1.aman.",Tabeller!M$56*O23,0)+IF($CZ23="Gjesteforsker",Tabeller!M$57*O23,0)+IF($CZ23="Postdoktor / forsker",Tabeller!M$58*O23,0)+IF($CZ23="Stipendiat",Tabeller!M$59*O23,0)+IF($CZ23="Forsker (rundsum)",Tabeller!#REF!*O23,0)+IF($CZ23="Vit.ass",Tabeller!M$60*O23,0))/1)</f>
        <v>0</v>
      </c>
      <c r="DF23" s="6">
        <f>-((IF($CZ23="Teknisk/adm. bistand/Feltassistent",IF(Budsjett_FL!AW23*(1+Tabeller!$I$61)&gt;Tabeller!N$55,Tabeller!N$55,Budsjett_FL!AW23*(1+Tabeller!$I$61)),0))+(IF($CZ23="Forsker - professor",Tabeller!N$55*P23,0)+IF($CZ23="Prosjektleder/adm.leder",Tabeller!N$54*P23,0)+IF($CZ23="Forsker - 1.aman.",Tabeller!N$56*P23,0)+IF($CZ23="Gjesteforsker",Tabeller!N$57*P23,0)+IF($CZ23="Postdoktor / forsker",Tabeller!N$58*P23,0)+IF($CZ23="Stipendiat",Tabeller!N$59*P23,0)+IF($CZ23="Forsker (rundsum)",Tabeller!#REF!*P23,0)+IF($CZ23="Vit.ass",Tabeller!N$60*P23,0))/1)</f>
        <v>0</v>
      </c>
      <c r="DG23" s="6">
        <f>-((IF($CZ23="Teknisk/adm. bistand/Feltassistent",IF(Budsjett_FL!AX23*(1+Tabeller!$I$61)&gt;Tabeller!O$55,Tabeller!O$55,Budsjett_FL!AX23*(1+Tabeller!$I$61)),0))+(IF($CZ23="Forsker - professor",Tabeller!O$55*Q23,0)+IF($CZ23="Prosjektleder/adm.leder",Tabeller!O$54*Q23,0)+IF($CZ23="Forsker - 1.aman.",Tabeller!O$56*Q23,0)+IF($CZ23="Gjesteforsker",Tabeller!O$57*Q23,0)+IF($CZ23="Postdoktor / forsker",Tabeller!O$58*Q23,0)+IF($CZ23="Stipendiat",Tabeller!O$59*Q23,0)+IF($CZ23="Forsker (rundsum)",Tabeller!#REF!*Q23,0)+IF($CZ23="Vit.ass",Tabeller!O$60*Q23,0))/1)</f>
        <v>0</v>
      </c>
      <c r="DH23" s="6">
        <f>-((IF($CZ23="Teknisk/adm. bistand/Feltassistent",IF(Budsjett_FL!AY23*(1+Tabeller!$I$61)&gt;Tabeller!P$55,Tabeller!P$55,Budsjett_FL!AY23*(1+Tabeller!$I$61)),0))+(IF($CZ23="Forsker - professor",Tabeller!P$55*R23,0)+IF($CZ23="Prosjektleder/adm.leder",Tabeller!P$54*R23,0)+IF($CZ23="Forsker - 1.aman.",Tabeller!P$56*R23,0)+IF($CZ23="Gjesteforsker",Tabeller!P$57*R23,0)+IF($CZ23="Postdoktor / forsker",Tabeller!P$58*R23,0)+IF($CZ23="Stipendiat",Tabeller!P$59*R23,0)+IF($CZ23="Forsker (rundsum)",Tabeller!#REF!*R23,0)+IF($CZ23="Vit.ass",Tabeller!P$60*R23,0))/1)</f>
        <v>0</v>
      </c>
      <c r="DI23" s="6">
        <f>-((IF($CZ23="Teknisk/adm. bistand/Feltassistent",IF(Budsjett_FL!AZ23*(1+Tabeller!$I$61)&gt;Tabeller!Q$55,Tabeller!Q$55,Budsjett_FL!AZ23*(1+Tabeller!$I$61)),0))+(IF($CZ23="Forsker - professor",Tabeller!Q$55*S23,0)+IF($CZ23="Prosjektleder/adm.leder",Tabeller!Q$54*S23,0)+IF($CZ23="Forsker - 1.aman.",Tabeller!Q$56*S23,0)+IF($CZ23="Gjesteforsker",Tabeller!Q$57*S23,0)+IF($CZ23="Postdoktor / forsker",Tabeller!Q$58*S23,0)+IF($CZ23="Stipendiat",Tabeller!Q$59*S23,0)+IF($CZ23="Forsker (rundsum)",Tabeller!#REF!*S23,0)+IF($CZ23="Vit.ass",Tabeller!Q$60*S23,0))/1)</f>
        <v>0</v>
      </c>
      <c r="DJ23" s="6">
        <f>-((IF($CZ23="Teknisk/adm. bistand/Feltassistent",IF(Budsjett_FL!BA23*(1+Tabeller!$I$61)&gt;Tabeller!R$55,Tabeller!R$55,Budsjett_FL!BA23*(1+Tabeller!$I$61)),0))+(IF($CZ23="Forsker - professor",Tabeller!R$55*T23,0)+IF($CZ23="Prosjektleder/adm.leder",Tabeller!R$54*T23,0)+IF($CZ23="Forsker - 1.aman.",Tabeller!R$56*T23,0)+IF($CZ23="Gjesteforsker",Tabeller!R$57*T23,0)+IF($CZ23="Postdoktor / forsker",Tabeller!R$58*T23,0)+IF($CZ23="Stipendiat",Tabeller!R$59*T23,0)+IF($CZ23="Forsker (rundsum)",Tabeller!#REF!*T23,0)+IF($CZ23="Vit.ass",Tabeller!R$60*T23,0))/1)</f>
        <v>0</v>
      </c>
      <c r="DK23" s="8">
        <f t="shared" si="223"/>
        <v>0</v>
      </c>
      <c r="DM23" s="47">
        <f t="shared" si="65"/>
        <v>0</v>
      </c>
      <c r="DN23" s="6">
        <f t="shared" si="183"/>
        <v>0</v>
      </c>
      <c r="DO23" s="6">
        <f t="shared" si="184"/>
        <v>0</v>
      </c>
      <c r="DP23" s="6">
        <f t="shared" si="185"/>
        <v>0</v>
      </c>
      <c r="DQ23" s="6">
        <f t="shared" si="186"/>
        <v>0</v>
      </c>
      <c r="DR23" s="6">
        <f t="shared" si="187"/>
        <v>0</v>
      </c>
      <c r="DS23" s="6">
        <f t="shared" si="188"/>
        <v>0</v>
      </c>
      <c r="DT23" s="6">
        <f t="shared" si="189"/>
        <v>0</v>
      </c>
      <c r="DU23" s="6">
        <f t="shared" si="190"/>
        <v>0</v>
      </c>
      <c r="DV23" s="6">
        <f t="shared" si="191"/>
        <v>0</v>
      </c>
      <c r="DW23" s="6">
        <f t="shared" si="192"/>
        <v>0</v>
      </c>
      <c r="DX23" s="8">
        <f t="shared" si="224"/>
        <v>0</v>
      </c>
      <c r="DZ23" s="47">
        <f t="shared" si="67"/>
        <v>0</v>
      </c>
      <c r="EA23" s="6">
        <f t="shared" si="193"/>
        <v>0</v>
      </c>
      <c r="EB23" s="6">
        <f t="shared" si="194"/>
        <v>0</v>
      </c>
      <c r="EC23" s="6">
        <f t="shared" si="195"/>
        <v>0</v>
      </c>
      <c r="ED23" s="6">
        <f t="shared" si="196"/>
        <v>0</v>
      </c>
      <c r="EE23" s="6">
        <f t="shared" si="197"/>
        <v>0</v>
      </c>
      <c r="EF23" s="6">
        <f t="shared" si="198"/>
        <v>0</v>
      </c>
      <c r="EG23" s="6">
        <f t="shared" si="199"/>
        <v>0</v>
      </c>
      <c r="EH23" s="6">
        <f t="shared" si="200"/>
        <v>0</v>
      </c>
      <c r="EI23" s="6">
        <f t="shared" si="201"/>
        <v>0</v>
      </c>
      <c r="EJ23" s="6">
        <f t="shared" si="202"/>
        <v>0</v>
      </c>
      <c r="EK23" s="8">
        <f t="shared" si="225"/>
        <v>0</v>
      </c>
      <c r="EM23" s="47">
        <f t="shared" si="69"/>
        <v>0</v>
      </c>
      <c r="EN23" s="6">
        <f t="shared" si="203"/>
        <v>0</v>
      </c>
      <c r="EO23" s="6">
        <f t="shared" si="204"/>
        <v>0</v>
      </c>
      <c r="EP23" s="6">
        <f t="shared" si="205"/>
        <v>0</v>
      </c>
      <c r="EQ23" s="6">
        <f t="shared" si="206"/>
        <v>0</v>
      </c>
      <c r="ER23" s="6">
        <f t="shared" si="207"/>
        <v>0</v>
      </c>
      <c r="ES23" s="6">
        <f t="shared" si="208"/>
        <v>0</v>
      </c>
      <c r="ET23" s="6">
        <f t="shared" si="209"/>
        <v>0</v>
      </c>
      <c r="EU23" s="6">
        <f t="shared" si="210"/>
        <v>0</v>
      </c>
      <c r="EV23" s="6">
        <f t="shared" si="211"/>
        <v>0</v>
      </c>
      <c r="EW23" s="6">
        <f t="shared" si="212"/>
        <v>0</v>
      </c>
      <c r="EX23" s="8">
        <f t="shared" si="226"/>
        <v>0</v>
      </c>
      <c r="FA23" s="47">
        <f t="shared" si="55"/>
        <v>0</v>
      </c>
      <c r="FB23" s="6"/>
      <c r="FC23" s="6"/>
      <c r="FD23" s="6"/>
      <c r="FE23" s="6"/>
      <c r="FF23" s="6"/>
      <c r="FG23" s="6"/>
      <c r="FH23" s="6"/>
      <c r="FI23" s="6"/>
      <c r="FJ23" s="6"/>
      <c r="FK23" s="6"/>
      <c r="FL23" s="8">
        <f t="shared" si="227"/>
        <v>0</v>
      </c>
      <c r="FO23" s="6">
        <f>IFERROR(IF($B23="Teknisk/adm. Bistand",(K23)*Tabeller!J$11,(K23)*Tabeller!J$10),0)</f>
        <v>0</v>
      </c>
      <c r="FP23" s="6">
        <f>IFERROR(IF($B23="Teknisk/adm. Bistand",(L23)*Tabeller!K$11,(L23)*Tabeller!K$10),0)</f>
        <v>0</v>
      </c>
      <c r="FQ23" s="6">
        <f>IFERROR(IF($B23="Teknisk/adm. Bistand",(M23)*Tabeller!L$11,(M23)*Tabeller!L$10),0)</f>
        <v>0</v>
      </c>
      <c r="FR23" s="6">
        <f>IFERROR(IF($B23="Teknisk/adm. Bistand",(N23)*Tabeller!M$11,(N23)*Tabeller!M$10),0)</f>
        <v>0</v>
      </c>
      <c r="FS23" s="6">
        <f>IFERROR(IF($B23="Teknisk/adm. Bistand",(O23)*Tabeller!N$11,(O23)*Tabeller!N$10),0)</f>
        <v>0</v>
      </c>
      <c r="FT23" s="6">
        <f>IFERROR(IF($B23="Teknisk/adm. Bistand",(P23)*Tabeller!O$11,(P23)*Tabeller!O$10),0)</f>
        <v>0</v>
      </c>
      <c r="FU23" s="6">
        <f>IFERROR(IF($B23="Teknisk/adm. Bistand",(Q23)*Tabeller!P$11,(Q23)*Tabeller!P$10),0)</f>
        <v>0</v>
      </c>
      <c r="FV23" s="6">
        <f>IFERROR(IF($B23="Teknisk/adm. Bistand",(R23)*Tabeller!Q$11,(R23)*Tabeller!Q$10),0)</f>
        <v>0</v>
      </c>
      <c r="FW23" s="6">
        <f>IFERROR(IF($B23="Teknisk/adm. Bistand",(S23)*Tabeller!R$11,(S23)*Tabeller!R$10),0)</f>
        <v>0</v>
      </c>
      <c r="FX23" s="6">
        <f>IFERROR(IF($B23="Teknisk/adm. Bistand",(T23)*Tabeller!S$11,(T23)*Tabeller!S$10),0)</f>
        <v>0</v>
      </c>
    </row>
    <row r="24" spans="2:180" ht="15" x14ac:dyDescent="0.25">
      <c r="B24" s="511"/>
      <c r="C24" s="420" t="e">
        <f>IF(Registrering!#REF!="Fast beløp",0,CW24)</f>
        <v>#REF!</v>
      </c>
      <c r="D24" s="420">
        <f t="shared" ref="D24" si="228">SUM(AR24:BA24)</f>
        <v>0</v>
      </c>
      <c r="E24" s="420">
        <f t="shared" ref="E24" si="229">IFERROR(SUM(BC24:BL24),0)</f>
        <v>0</v>
      </c>
      <c r="F24" s="420">
        <f t="shared" ref="F24" si="230">SUM(D24:E24)</f>
        <v>0</v>
      </c>
      <c r="G24" s="58">
        <f t="shared" ref="G24" si="231">SUM(K24:T24)</f>
        <v>0</v>
      </c>
      <c r="H24" s="562"/>
      <c r="I24" s="565"/>
      <c r="J24" s="576"/>
      <c r="K24" s="577"/>
      <c r="L24" s="577"/>
      <c r="M24" s="577"/>
      <c r="N24" s="577"/>
      <c r="O24" s="577"/>
      <c r="P24" s="577"/>
      <c r="Q24" s="577"/>
      <c r="R24" s="577"/>
      <c r="S24" s="577"/>
      <c r="T24" s="577"/>
      <c r="AG24" s="6">
        <f t="shared" si="167"/>
        <v>0</v>
      </c>
      <c r="AH24" s="6">
        <f>AG24*Tabeller!$I$35</f>
        <v>0</v>
      </c>
      <c r="AI24" s="6">
        <f t="shared" si="168"/>
        <v>0</v>
      </c>
      <c r="AJ24" s="87">
        <f>AI24*Tabeller!$H$26</f>
        <v>0</v>
      </c>
      <c r="AK24" s="6">
        <f>SUM(AI24:AJ24,AL24)*Tabeller!$H$28</f>
        <v>0</v>
      </c>
      <c r="AL24" s="6">
        <f>AH24*Tabeller!$H$27</f>
        <v>0</v>
      </c>
      <c r="AM24" s="6">
        <f t="shared" si="169"/>
        <v>0</v>
      </c>
      <c r="AN24" s="6">
        <f>AM24+(IF(B24="Teknisk adm bistand",Registrering!$E$43,Registrering!$B$43))</f>
        <v>501000</v>
      </c>
      <c r="AO24" s="6">
        <f>AN24/Tabeller!$H$5</f>
        <v>307.73955773955777</v>
      </c>
      <c r="AR24" s="6">
        <f>((K24*Budsjett_FL!$AM24))</f>
        <v>0</v>
      </c>
      <c r="AS24" s="6">
        <f>((L24*Budsjett_FL!$AM24)*(Tabeller!J$35))</f>
        <v>0</v>
      </c>
      <c r="AT24" s="6">
        <f>((M24*Budsjett_FL!$AM24)*(Tabeller!K$35))</f>
        <v>0</v>
      </c>
      <c r="AU24" s="6">
        <f>((N24*Budsjett_FL!$AM24)*(Tabeller!L$35))</f>
        <v>0</v>
      </c>
      <c r="AV24" s="6">
        <f>((O24*Budsjett_FL!$AM24)*(Tabeller!M$35))</f>
        <v>0</v>
      </c>
      <c r="AW24" s="6">
        <f>((P24*Budsjett_FL!$AM24)*(Tabeller!N$35))</f>
        <v>0</v>
      </c>
      <c r="AX24" s="6">
        <f>((Q24*Budsjett_FL!$AM24)*(Tabeller!O$35))</f>
        <v>0</v>
      </c>
      <c r="AY24" s="6">
        <f>((R24*Budsjett_FL!$AM24)*(Tabeller!P$35))</f>
        <v>0</v>
      </c>
      <c r="AZ24" s="6">
        <f>((S24*Budsjett_FL!$AM24)*(Tabeller!Q$35))</f>
        <v>0</v>
      </c>
      <c r="BA24" s="6">
        <f>((T24*Budsjett_FL!$AM24)*(Tabeller!R$35))</f>
        <v>0</v>
      </c>
      <c r="BC24" s="6">
        <f t="shared" si="170"/>
        <v>0</v>
      </c>
      <c r="BD24" s="6">
        <f t="shared" si="171"/>
        <v>0</v>
      </c>
      <c r="BE24" s="6">
        <f t="shared" si="172"/>
        <v>0</v>
      </c>
      <c r="BF24" s="6">
        <f t="shared" si="173"/>
        <v>0</v>
      </c>
      <c r="BG24" s="6">
        <f t="shared" si="174"/>
        <v>0</v>
      </c>
      <c r="BH24" s="6">
        <f t="shared" si="175"/>
        <v>0</v>
      </c>
      <c r="BI24" s="6">
        <f t="shared" si="176"/>
        <v>0</v>
      </c>
      <c r="BJ24" s="6">
        <f t="shared" si="177"/>
        <v>0</v>
      </c>
      <c r="BK24" s="6">
        <f t="shared" si="178"/>
        <v>0</v>
      </c>
      <c r="BL24" s="6">
        <f t="shared" si="179"/>
        <v>0</v>
      </c>
      <c r="BO24" s="6">
        <f>IFERROR(IF($F$83=$M$82,AR24*$E$82,AR24*Budsjett_FL!$E$83),0)</f>
        <v>0</v>
      </c>
      <c r="BP24" s="6">
        <f>IFERROR(IF($F$83=$M$82,AS24*$E$82,AS24*Budsjett_FL!$E$83),0)</f>
        <v>0</v>
      </c>
      <c r="BQ24" s="6">
        <f>IFERROR(IF($F$83=$M$82,AT24*$E$82,AT24*Budsjett_FL!$E$83),0)</f>
        <v>0</v>
      </c>
      <c r="BR24" s="6">
        <f>IFERROR(IF($F$83=$M$82,AU24*$E$82,AU24*Budsjett_FL!$E$83),0)</f>
        <v>0</v>
      </c>
      <c r="BS24" s="6">
        <f>IFERROR(IF($F$83=$M$82,AV24*$E$82,AV24*Budsjett_FL!$E$83),0)</f>
        <v>0</v>
      </c>
      <c r="BT24" s="6">
        <f>IFERROR(IF($F$83=$M$82,AW24*$E$82,AW24*Budsjett_FL!$E$83),0)</f>
        <v>0</v>
      </c>
      <c r="BU24" s="6">
        <f>IFERROR(IF($F$83=$M$82,AX24*$E$82,AX24*Budsjett_FL!$E$83),0)</f>
        <v>0</v>
      </c>
      <c r="BV24" s="6">
        <f>IFERROR(IF($F$83=$M$82,AY24*$E$82,AY24*Budsjett_FL!$E$83),0)</f>
        <v>0</v>
      </c>
      <c r="BW24" s="6">
        <f>IFERROR(IF($F$83=$M$82,AZ24*$E$82,AZ24*Budsjett_FL!$E$83),0)</f>
        <v>0</v>
      </c>
      <c r="BX24" s="6">
        <f>IFERROR(IF($F$83=$M$82,BA24*$E$82,BA24*Budsjett_FL!$E$83),0)</f>
        <v>0</v>
      </c>
      <c r="CA24" s="6">
        <f t="shared" ref="CA24" si="232">BC24-BO24</f>
        <v>0</v>
      </c>
      <c r="CB24" s="6">
        <f t="shared" ref="CB24" si="233">BD24-BP24</f>
        <v>0</v>
      </c>
      <c r="CC24" s="6">
        <f t="shared" ref="CC24" si="234">BE24-BQ24</f>
        <v>0</v>
      </c>
      <c r="CD24" s="6">
        <f t="shared" ref="CD24" si="235">BF24-BR24</f>
        <v>0</v>
      </c>
      <c r="CE24" s="6">
        <f t="shared" ref="CE24" si="236">BG24-BS24</f>
        <v>0</v>
      </c>
      <c r="CF24" s="6">
        <f t="shared" ref="CF24" si="237">BH24-BT24</f>
        <v>0</v>
      </c>
      <c r="CG24" s="6">
        <f t="shared" ref="CG24" si="238">BI24-BU24</f>
        <v>0</v>
      </c>
      <c r="CH24" s="6">
        <f t="shared" ref="CH24" si="239">BJ24-BV24</f>
        <v>0</v>
      </c>
      <c r="CI24" s="6">
        <f t="shared" ref="CI24" si="240">BK24-BW24</f>
        <v>0</v>
      </c>
      <c r="CJ24" s="6">
        <f t="shared" ref="CJ24" si="241">BL24-BX24</f>
        <v>0</v>
      </c>
      <c r="CL24" s="47">
        <f t="shared" si="181"/>
        <v>0</v>
      </c>
      <c r="CM24" s="6">
        <f>-((IF($CL24="Teknisk/adm. bistand/Feltassistent",Budsjett_FL!AR24*(1+Tabeller!$I$61),0))+(IF($CL24="Forsker - professor",Tabeller!I$55*K24,0)+IF($CL24="Prosjektleder/adm.leder",Tabeller!I$54*K24,0)+IF($CL24="Forsker - 1.aman.",Tabeller!I$56*K24,0)+IF($CL24="Gjesteforsker",Tabeller!I$57*K24,0)+IF($CL24="Postdoktor / forsker",Tabeller!I$58*K24,0)+IF($CL24="Stipendiat",Tabeller!I$59*K24,0)+IF($CL24="Forsker (rundsum)",Tabeller!#REF!*K24,0)+IF($CL24="Vit.ass",Tabeller!I$60*K24,0)))</f>
        <v>0</v>
      </c>
      <c r="CN24" s="6">
        <f>-((IF($CL24="Teknisk/adm. bistand/Feltassistent",Budsjett_FL!AS24*(1+Tabeller!$I$61),0))+(IF($CL24="Forsker - professor",Tabeller!J$55*L24,0)+IF($CL24="Prosjektleder/adm.leder",Tabeller!J$54*L24,0)+IF($CL24="Forsker - 1.aman.",Tabeller!J$56*L24,0)+IF($CL24="Gjesteforsker",Tabeller!J$57*L24,0)+IF($CL24="Postdoktor / forsker",Tabeller!J$58*L24,0)+IF($CL24="Stipendiat",Tabeller!J$59*L24,0)+IF($CL24="Forsker (rundsum)",Tabeller!#REF!*L24,0)+IF($CL24="Vit.ass",Tabeller!J$60*L24,0)))</f>
        <v>0</v>
      </c>
      <c r="CO24" s="6">
        <f>-((IF($CL24="Teknisk/adm. bistand/Feltassistent",Budsjett_FL!AT24*(1+Tabeller!$I$61),0))+(IF($CL24="Forsker - professor",Tabeller!K$55*M24,0)+IF($CL24="Prosjektleder/adm.leder",Tabeller!K$54*M24,0)+IF($CL24="Forsker - 1.aman.",Tabeller!K$56*M24,0)+IF($CL24="Gjesteforsker",Tabeller!K$57*M24,0)+IF($CL24="Postdoktor / forsker",Tabeller!K$58*M24,0)+IF($CL24="Stipendiat",Tabeller!K$59*M24,0)+IF($CL24="Forsker (rundsum)",Tabeller!#REF!*M24,0)+IF($CL24="Vit.ass",Tabeller!K$60*M24,0)))</f>
        <v>0</v>
      </c>
      <c r="CP24" s="6">
        <f>-((IF($CL24="Teknisk/adm. bistand/Feltassistent",Budsjett_FL!AU24*(1+Tabeller!$I$61),0))+(IF($CL24="Forsker - professor",Tabeller!L$55*N24,0)+IF($CL24="Prosjektleder/adm.leder",Tabeller!L$54*N24,0)+IF($CL24="Forsker - 1.aman.",Tabeller!L$56*N24,0)+IF($CL24="Gjesteforsker",Tabeller!L$57*N24,0)+IF($CL24="Postdoktor / forsker",Tabeller!L$58*N24,0)+IF($CL24="Stipendiat",Tabeller!L$59*N24,0)+IF($CL24="Forsker (rundsum)",Tabeller!#REF!*N24,0)+IF($CL24="Vit.ass",Tabeller!L$60*N24,0)))</f>
        <v>0</v>
      </c>
      <c r="CQ24" s="6">
        <f>-((IF($CL24="Teknisk/adm. bistand/Feltassistent",Budsjett_FL!AV24*(1+Tabeller!$I$61),0))+(IF($CL24="Forsker - professor",Tabeller!M$55*O24,0)+IF($CL24="Prosjektleder/adm.leder",Tabeller!M$54*O24,0)+IF($CL24="Forsker - 1.aman.",Tabeller!M$56*O24,0)+IF($CL24="Gjesteforsker",Tabeller!M$57*O24,0)+IF($CL24="Postdoktor / forsker",Tabeller!M$58*O24,0)+IF($CL24="Stipendiat",Tabeller!M$59*O24,0)+IF($CL24="Forsker (rundsum)",Tabeller!#REF!*O24,0)+IF($CL24="Vit.ass",Tabeller!M$60*O24,0)))</f>
        <v>0</v>
      </c>
      <c r="CR24" s="6">
        <f>-((IF($CL24="Teknisk/adm. bistand/Feltassistent",Budsjett_FL!AW24*(1+Tabeller!$I$61),0))+(IF($CL24="Forsker - professor",Tabeller!N$55*P24,0)+IF($CL24="Prosjektleder/adm.leder",Tabeller!N$54*P24,0)+IF($CL24="Forsker - 1.aman.",Tabeller!N$56*P24,0)+IF($CL24="Gjesteforsker",Tabeller!N$57*P24,0)+IF($CL24="Postdoktor / forsker",Tabeller!N$58*P24,0)+IF($CL24="Stipendiat",Tabeller!N$59*P24,0)+IF($CL24="Forsker (rundsum)",Tabeller!#REF!*P24,0)+IF($CL24="Vit.ass",Tabeller!N$60*P24,0)))</f>
        <v>0</v>
      </c>
      <c r="CS24" s="6">
        <f>-((IF($CL24="Teknisk/adm. bistand/Feltassistent",Budsjett_FL!AX24*(1+Tabeller!$I$61),0))+(IF($CL24="Forsker - professor",Tabeller!O$55*Q24,0)+IF($CL24="Prosjektleder/adm.leder",Tabeller!O$54*Q24,0)+IF($CL24="Forsker - 1.aman.",Tabeller!O$56*Q24,0)+IF($CL24="Gjesteforsker",Tabeller!O$57*Q24,0)+IF($CL24="Postdoktor / forsker",Tabeller!O$58*Q24,0)+IF($CL24="Stipendiat",Tabeller!O$59*Q24,0)+IF($CL24="Forsker (rundsum)",Tabeller!#REF!*Q24,0)+IF($CL24="Vit.ass",Tabeller!O$60*Q24,0)))</f>
        <v>0</v>
      </c>
      <c r="CT24" s="6">
        <f>-((IF($CL24="Teknisk/adm. bistand/Feltassistent",Budsjett_FL!AY24*(1+Tabeller!$I$61),0))+(IF($CL24="Forsker - professor",Tabeller!P$55*R24,0)+IF($CL24="Prosjektleder/adm.leder",Tabeller!P$54*R24,0)+IF($CL24="Forsker - 1.aman.",Tabeller!P$56*R24,0)+IF($CL24="Gjesteforsker",Tabeller!P$57*R24,0)+IF($CL24="Postdoktor / forsker",Tabeller!P$58*R24,0)+IF($CL24="Stipendiat",Tabeller!P$59*R24,0)+IF($CL24="Forsker (rundsum)",Tabeller!#REF!*R24,0)+IF($CL24="Vit.ass",Tabeller!P$60*R24,0)))</f>
        <v>0</v>
      </c>
      <c r="CU24" s="6">
        <f>-((IF($CL24="Teknisk/adm. bistand/Feltassistent",Budsjett_FL!AZ24*(1+Tabeller!$I$61),0))+(IF($CL24="Forsker - professor",Tabeller!Q$55*S24,0)+IF($CL24="Prosjektleder/adm.leder",Tabeller!Q$54*S24,0)+IF($CL24="Forsker - 1.aman.",Tabeller!Q$56*S24,0)+IF($CL24="Gjesteforsker",Tabeller!Q$57*S24,0)+IF($CL24="Postdoktor / forsker",Tabeller!Q$58*S24,0)+IF($CL24="Stipendiat",Tabeller!Q$59*S24,0)+IF($CL24="Forsker (rundsum)",Tabeller!#REF!*S24,0)+IF($CL24="Vit.ass",Tabeller!Q$60*S24,0)))</f>
        <v>0</v>
      </c>
      <c r="CV24" s="6">
        <f>-((IF($CL24="Teknisk/adm. bistand/Feltassistent",Budsjett_FL!BA24*(1+Tabeller!$I$61),0))+(IF($CL24="Forsker - professor",Tabeller!R$55*T24,0)+IF($CL24="Prosjektleder/adm.leder",Tabeller!R$54*T24,0)+IF($CL24="Forsker - 1.aman.",Tabeller!R$56*T24,0)+IF($CL24="Gjesteforsker",Tabeller!R$57*T24,0)+IF($CL24="Postdoktor / forsker",Tabeller!R$58*T24,0)+IF($CL24="Stipendiat",Tabeller!R$59*T24,0)+IF($CL24="Forsker (rundsum)",Tabeller!#REF!*T24,0)+IF($CL24="Vit.ass",Tabeller!R$60*T24,0)))</f>
        <v>0</v>
      </c>
      <c r="CW24" s="8">
        <f t="shared" ref="CW24" si="242">SUM(CM24:CV24)</f>
        <v>0</v>
      </c>
      <c r="CZ24" s="47">
        <f t="shared" ref="CZ24" si="243">CL24</f>
        <v>0</v>
      </c>
      <c r="DA24" s="6">
        <f>-((IF($CZ24="Teknisk/adm. bistand/Feltassistent",IF(Budsjett_FL!AR24*(1+Tabeller!$I$61)&gt;Tabeller!I$55,Tabeller!I$55,Budsjett_FL!AR24*(1+Tabeller!$I$61)),0))+(IF($CZ24="Forsker - professor",Tabeller!I$55*K24,0)+IF($CZ24="Prosjektleder/adm.leder",Tabeller!I$54*K24,0)+IF($CZ24="Forsker - 1.aman.",Tabeller!I$56*K24,0)+IF($CZ24="Gjesteforsker",Tabeller!I$57*K24,0)+IF($CZ24="Postdoktor / forsker",Tabeller!I$58*K24,0)+IF($CZ24="Stipendiat",Tabeller!I$59*K24,0)+IF($CZ24="Forsker (rundsum)",Tabeller!#REF!*K24,0)+IF($CZ24="Vit.ass",Tabeller!I$60*K24,0))/1)</f>
        <v>0</v>
      </c>
      <c r="DB24" s="6">
        <f>-((IF($CZ24="Teknisk/adm. bistand/Feltassistent",IF(Budsjett_FL!AS24*(1+Tabeller!$I$61)&gt;Tabeller!J$55,Tabeller!J$55,Budsjett_FL!AS24*(1+Tabeller!$I$61)),0))+(IF($CZ24="Forsker - professor",Tabeller!J$55*L24,0)+IF($CZ24="Prosjektleder/adm.leder",Tabeller!J$54*L24,0)+IF($CZ24="Forsker - 1.aman.",Tabeller!J$56*L24,0)+IF($CZ24="Gjesteforsker",Tabeller!J$57*L24,0)+IF($CZ24="Postdoktor / forsker",Tabeller!J$58*L24,0)+IF($CZ24="Stipendiat",Tabeller!J$59*L24,0)+IF($CZ24="Forsker (rundsum)",Tabeller!#REF!*L24,0)+IF($CZ24="Vit.ass",Tabeller!J$60*L24,0))/1)</f>
        <v>0</v>
      </c>
      <c r="DC24" s="6">
        <f>-((IF($CZ24="Teknisk/adm. bistand/Feltassistent",IF(Budsjett_FL!AT24*(1+Tabeller!$I$61)&gt;Tabeller!K$55,Tabeller!K$55,Budsjett_FL!AT24*(1+Tabeller!$I$61)),0))+(IF($CZ24="Forsker - professor",Tabeller!K$55*M24,0)+IF($CZ24="Prosjektleder/adm.leder",Tabeller!K$54*M24,0)+IF($CZ24="Forsker - 1.aman.",Tabeller!K$56*M24,0)+IF($CZ24="Gjesteforsker",Tabeller!K$57*M24,0)+IF($CZ24="Postdoktor / forsker",Tabeller!K$58*M24,0)+IF($CZ24="Stipendiat",Tabeller!K$59*M24,0)+IF($CZ24="Forsker (rundsum)",Tabeller!#REF!*M24,0)+IF($CZ24="Vit.ass",Tabeller!K$60*M24,0))/1)</f>
        <v>0</v>
      </c>
      <c r="DD24" s="6">
        <f>-((IF($CZ24="Teknisk/adm. bistand/Feltassistent",IF(Budsjett_FL!AU24*(1+Tabeller!$I$61)&gt;Tabeller!L$55,Tabeller!L$55,Budsjett_FL!AU24*(1+Tabeller!$I$61)),0))+(IF($CZ24="Forsker - professor",Tabeller!L$55*N24,0)+IF($CZ24="Prosjektleder/adm.leder",Tabeller!L$54*N24,0)+IF($CZ24="Forsker - 1.aman.",Tabeller!L$56*N24,0)+IF($CZ24="Gjesteforsker",Tabeller!L$57*N24,0)+IF($CZ24="Postdoktor / forsker",Tabeller!L$58*N24,0)+IF($CZ24="Stipendiat",Tabeller!L$59*N24,0)+IF($CZ24="Forsker (rundsum)",Tabeller!#REF!*N24,0)+IF($CZ24="Vit.ass",Tabeller!L$60*N24,0))/1)</f>
        <v>0</v>
      </c>
      <c r="DE24" s="6">
        <f>-((IF($CZ24="Teknisk/adm. bistand/Feltassistent",IF(Budsjett_FL!AV24*(1+Tabeller!$I$61)&gt;Tabeller!M$55,Tabeller!M$55,Budsjett_FL!AV24*(1+Tabeller!$I$61)),0))+(IF($CZ24="Forsker - professor",Tabeller!M$55*O24,0)+IF($CZ24="Prosjektleder/adm.leder",Tabeller!M$54*O24,0)+IF($CZ24="Forsker - 1.aman.",Tabeller!M$56*O24,0)+IF($CZ24="Gjesteforsker",Tabeller!M$57*O24,0)+IF($CZ24="Postdoktor / forsker",Tabeller!M$58*O24,0)+IF($CZ24="Stipendiat",Tabeller!M$59*O24,0)+IF($CZ24="Forsker (rundsum)",Tabeller!#REF!*O24,0)+IF($CZ24="Vit.ass",Tabeller!M$60*O24,0))/1)</f>
        <v>0</v>
      </c>
      <c r="DF24" s="6">
        <f>-((IF($CZ24="Teknisk/adm. bistand/Feltassistent",IF(Budsjett_FL!AW24*(1+Tabeller!$I$61)&gt;Tabeller!N$55,Tabeller!N$55,Budsjett_FL!AW24*(1+Tabeller!$I$61)),0))+(IF($CZ24="Forsker - professor",Tabeller!N$55*P24,0)+IF($CZ24="Prosjektleder/adm.leder",Tabeller!N$54*P24,0)+IF($CZ24="Forsker - 1.aman.",Tabeller!N$56*P24,0)+IF($CZ24="Gjesteforsker",Tabeller!N$57*P24,0)+IF($CZ24="Postdoktor / forsker",Tabeller!N$58*P24,0)+IF($CZ24="Stipendiat",Tabeller!N$59*P24,0)+IF($CZ24="Forsker (rundsum)",Tabeller!#REF!*P24,0)+IF($CZ24="Vit.ass",Tabeller!N$60*P24,0))/1)</f>
        <v>0</v>
      </c>
      <c r="DG24" s="6">
        <f>-((IF($CZ24="Teknisk/adm. bistand/Feltassistent",IF(Budsjett_FL!AX24*(1+Tabeller!$I$61)&gt;Tabeller!O$55,Tabeller!O$55,Budsjett_FL!AX24*(1+Tabeller!$I$61)),0))+(IF($CZ24="Forsker - professor",Tabeller!O$55*Q24,0)+IF($CZ24="Prosjektleder/adm.leder",Tabeller!O$54*Q24,0)+IF($CZ24="Forsker - 1.aman.",Tabeller!O$56*Q24,0)+IF($CZ24="Gjesteforsker",Tabeller!O$57*Q24,0)+IF($CZ24="Postdoktor / forsker",Tabeller!O$58*Q24,0)+IF($CZ24="Stipendiat",Tabeller!O$59*Q24,0)+IF($CZ24="Forsker (rundsum)",Tabeller!#REF!*Q24,0)+IF($CZ24="Vit.ass",Tabeller!O$60*Q24,0))/1)</f>
        <v>0</v>
      </c>
      <c r="DH24" s="6">
        <f>-((IF($CZ24="Teknisk/adm. bistand/Feltassistent",IF(Budsjett_FL!AY24*(1+Tabeller!$I$61)&gt;Tabeller!P$55,Tabeller!P$55,Budsjett_FL!AY24*(1+Tabeller!$I$61)),0))+(IF($CZ24="Forsker - professor",Tabeller!P$55*R24,0)+IF($CZ24="Prosjektleder/adm.leder",Tabeller!P$54*R24,0)+IF($CZ24="Forsker - 1.aman.",Tabeller!P$56*R24,0)+IF($CZ24="Gjesteforsker",Tabeller!P$57*R24,0)+IF($CZ24="Postdoktor / forsker",Tabeller!P$58*R24,0)+IF($CZ24="Stipendiat",Tabeller!P$59*R24,0)+IF($CZ24="Forsker (rundsum)",Tabeller!#REF!*R24,0)+IF($CZ24="Vit.ass",Tabeller!P$60*R24,0))/1)</f>
        <v>0</v>
      </c>
      <c r="DI24" s="6">
        <f>-((IF($CZ24="Teknisk/adm. bistand/Feltassistent",IF(Budsjett_FL!AZ24*(1+Tabeller!$I$61)&gt;Tabeller!Q$55,Tabeller!Q$55,Budsjett_FL!AZ24*(1+Tabeller!$I$61)),0))+(IF($CZ24="Forsker - professor",Tabeller!Q$55*S24,0)+IF($CZ24="Prosjektleder/adm.leder",Tabeller!Q$54*S24,0)+IF($CZ24="Forsker - 1.aman.",Tabeller!Q$56*S24,0)+IF($CZ24="Gjesteforsker",Tabeller!Q$57*S24,0)+IF($CZ24="Postdoktor / forsker",Tabeller!Q$58*S24,0)+IF($CZ24="Stipendiat",Tabeller!Q$59*S24,0)+IF($CZ24="Forsker (rundsum)",Tabeller!#REF!*S24,0)+IF($CZ24="Vit.ass",Tabeller!Q$60*S24,0))/1)</f>
        <v>0</v>
      </c>
      <c r="DJ24" s="6">
        <f>-((IF($CZ24="Teknisk/adm. bistand/Feltassistent",IF(Budsjett_FL!BA24*(1+Tabeller!$I$61)&gt;Tabeller!R$55,Tabeller!R$55,Budsjett_FL!BA24*(1+Tabeller!$I$61)),0))+(IF($CZ24="Forsker - professor",Tabeller!R$55*T24,0)+IF($CZ24="Prosjektleder/adm.leder",Tabeller!R$54*T24,0)+IF($CZ24="Forsker - 1.aman.",Tabeller!R$56*T24,0)+IF($CZ24="Gjesteforsker",Tabeller!R$57*T24,0)+IF($CZ24="Postdoktor / forsker",Tabeller!R$58*T24,0)+IF($CZ24="Stipendiat",Tabeller!R$59*T24,0)+IF($CZ24="Forsker (rundsum)",Tabeller!#REF!*T24,0)+IF($CZ24="Vit.ass",Tabeller!R$60*T24,0))/1)</f>
        <v>0</v>
      </c>
      <c r="DK24" s="8">
        <f t="shared" ref="DK24" si="244">SUM(DA24:DJ24)</f>
        <v>0</v>
      </c>
      <c r="DM24" s="47">
        <f t="shared" ref="DM24" si="245">CZ24</f>
        <v>0</v>
      </c>
      <c r="DN24" s="6">
        <f t="shared" si="183"/>
        <v>0</v>
      </c>
      <c r="DO24" s="6">
        <f t="shared" si="184"/>
        <v>0</v>
      </c>
      <c r="DP24" s="6">
        <f t="shared" si="185"/>
        <v>0</v>
      </c>
      <c r="DQ24" s="6">
        <f t="shared" si="186"/>
        <v>0</v>
      </c>
      <c r="DR24" s="6">
        <f t="shared" si="187"/>
        <v>0</v>
      </c>
      <c r="DS24" s="6">
        <f t="shared" si="188"/>
        <v>0</v>
      </c>
      <c r="DT24" s="6">
        <f t="shared" si="189"/>
        <v>0</v>
      </c>
      <c r="DU24" s="6">
        <f t="shared" si="190"/>
        <v>0</v>
      </c>
      <c r="DV24" s="6">
        <f t="shared" si="191"/>
        <v>0</v>
      </c>
      <c r="DW24" s="6">
        <f t="shared" si="192"/>
        <v>0</v>
      </c>
      <c r="DX24" s="8">
        <f t="shared" ref="DX24" si="246">SUM(DN24:DW24)</f>
        <v>0</v>
      </c>
      <c r="DZ24" s="47">
        <f t="shared" ref="DZ24" si="247">DM24</f>
        <v>0</v>
      </c>
      <c r="EA24" s="6">
        <f t="shared" si="193"/>
        <v>0</v>
      </c>
      <c r="EB24" s="6">
        <f t="shared" si="194"/>
        <v>0</v>
      </c>
      <c r="EC24" s="6">
        <f t="shared" si="195"/>
        <v>0</v>
      </c>
      <c r="ED24" s="6">
        <f t="shared" si="196"/>
        <v>0</v>
      </c>
      <c r="EE24" s="6">
        <f t="shared" si="197"/>
        <v>0</v>
      </c>
      <c r="EF24" s="6">
        <f t="shared" si="198"/>
        <v>0</v>
      </c>
      <c r="EG24" s="6">
        <f t="shared" si="199"/>
        <v>0</v>
      </c>
      <c r="EH24" s="6">
        <f t="shared" si="200"/>
        <v>0</v>
      </c>
      <c r="EI24" s="6">
        <f t="shared" si="201"/>
        <v>0</v>
      </c>
      <c r="EJ24" s="6">
        <f t="shared" si="202"/>
        <v>0</v>
      </c>
      <c r="EK24" s="8">
        <f t="shared" ref="EK24" si="248">SUM(EA24:EJ24)</f>
        <v>0</v>
      </c>
      <c r="EM24" s="47">
        <f t="shared" ref="EM24" si="249">DZ24</f>
        <v>0</v>
      </c>
      <c r="EN24" s="6">
        <f t="shared" si="203"/>
        <v>0</v>
      </c>
      <c r="EO24" s="6">
        <f t="shared" si="204"/>
        <v>0</v>
      </c>
      <c r="EP24" s="6">
        <f t="shared" si="205"/>
        <v>0</v>
      </c>
      <c r="EQ24" s="6">
        <f t="shared" si="206"/>
        <v>0</v>
      </c>
      <c r="ER24" s="6">
        <f t="shared" si="207"/>
        <v>0</v>
      </c>
      <c r="ES24" s="6">
        <f t="shared" si="208"/>
        <v>0</v>
      </c>
      <c r="ET24" s="6">
        <f t="shared" si="209"/>
        <v>0</v>
      </c>
      <c r="EU24" s="6">
        <f t="shared" si="210"/>
        <v>0</v>
      </c>
      <c r="EV24" s="6">
        <f t="shared" si="211"/>
        <v>0</v>
      </c>
      <c r="EW24" s="6">
        <f t="shared" si="212"/>
        <v>0</v>
      </c>
      <c r="EX24" s="8">
        <f t="shared" ref="EX24" si="250">SUM(EN24:EW24)</f>
        <v>0</v>
      </c>
      <c r="FA24" s="47">
        <f t="shared" ref="FA24" si="251">EM24</f>
        <v>0</v>
      </c>
      <c r="FB24" s="6"/>
      <c r="FC24" s="6"/>
      <c r="FD24" s="6"/>
      <c r="FE24" s="6"/>
      <c r="FF24" s="6"/>
      <c r="FG24" s="6"/>
      <c r="FH24" s="6"/>
      <c r="FI24" s="6"/>
      <c r="FJ24" s="6"/>
      <c r="FK24" s="6"/>
      <c r="FL24" s="8">
        <f t="shared" ref="FL24" si="252">SUM(FB24:FK24)</f>
        <v>0</v>
      </c>
      <c r="FO24" s="6">
        <f>IFERROR(IF($B24="Teknisk/adm. Bistand",(K24)*Tabeller!J$11,(K24)*Tabeller!J$10),0)</f>
        <v>0</v>
      </c>
      <c r="FP24" s="6">
        <f>IFERROR(IF($B24="Teknisk/adm. Bistand",(L24)*Tabeller!K$11,(L24)*Tabeller!K$10),0)</f>
        <v>0</v>
      </c>
      <c r="FQ24" s="6">
        <f>IFERROR(IF($B24="Teknisk/adm. Bistand",(M24)*Tabeller!L$11,(M24)*Tabeller!L$10),0)</f>
        <v>0</v>
      </c>
      <c r="FR24" s="6">
        <f>IFERROR(IF($B24="Teknisk/adm. Bistand",(N24)*Tabeller!M$11,(N24)*Tabeller!M$10),0)</f>
        <v>0</v>
      </c>
      <c r="FS24" s="6">
        <f>IFERROR(IF($B24="Teknisk/adm. Bistand",(O24)*Tabeller!N$11,(O24)*Tabeller!N$10),0)</f>
        <v>0</v>
      </c>
      <c r="FT24" s="6">
        <f>IFERROR(IF($B24="Teknisk/adm. Bistand",(P24)*Tabeller!O$11,(P24)*Tabeller!O$10),0)</f>
        <v>0</v>
      </c>
      <c r="FU24" s="6">
        <f>IFERROR(IF($B24="Teknisk/adm. Bistand",(Q24)*Tabeller!P$11,(Q24)*Tabeller!P$10),0)</f>
        <v>0</v>
      </c>
      <c r="FV24" s="6">
        <f>IFERROR(IF($B24="Teknisk/adm. Bistand",(R24)*Tabeller!Q$11,(R24)*Tabeller!Q$10),0)</f>
        <v>0</v>
      </c>
      <c r="FW24" s="6">
        <f>IFERROR(IF($B24="Teknisk/adm. Bistand",(S24)*Tabeller!R$11,(S24)*Tabeller!R$10),0)</f>
        <v>0</v>
      </c>
      <c r="FX24" s="6">
        <f>IFERROR(IF($B24="Teknisk/adm. Bistand",(T24)*Tabeller!S$11,(T24)*Tabeller!S$10),0)</f>
        <v>0</v>
      </c>
    </row>
    <row r="25" spans="2:180" ht="15" x14ac:dyDescent="0.25">
      <c r="B25" s="12" t="s">
        <v>41</v>
      </c>
      <c r="C25" s="16" t="e">
        <f>SUM(C16:C24)</f>
        <v>#REF!</v>
      </c>
      <c r="D25" s="16">
        <f>SUM(D16:D24)</f>
        <v>0</v>
      </c>
      <c r="E25" s="16">
        <f>SUM(E16:E24)</f>
        <v>0</v>
      </c>
      <c r="F25" s="16">
        <f>SUM(F16:F24)</f>
        <v>0</v>
      </c>
      <c r="G25" s="57">
        <f>SUM(G16:G24)</f>
        <v>0</v>
      </c>
      <c r="H25" s="12"/>
      <c r="I25" s="12"/>
      <c r="J25" s="13"/>
      <c r="K25" s="56">
        <f t="shared" ref="K25:T25" si="253">SUM(K16:K24)</f>
        <v>0</v>
      </c>
      <c r="L25" s="56">
        <f t="shared" si="253"/>
        <v>0</v>
      </c>
      <c r="M25" s="56">
        <f t="shared" si="253"/>
        <v>0</v>
      </c>
      <c r="N25" s="56">
        <f t="shared" si="253"/>
        <v>0</v>
      </c>
      <c r="O25" s="56">
        <f t="shared" si="253"/>
        <v>0</v>
      </c>
      <c r="P25" s="56">
        <f t="shared" si="253"/>
        <v>0</v>
      </c>
      <c r="Q25" s="56">
        <f t="shared" si="253"/>
        <v>0</v>
      </c>
      <c r="R25" s="56">
        <f t="shared" si="253"/>
        <v>0</v>
      </c>
      <c r="S25" s="56">
        <f t="shared" si="253"/>
        <v>0</v>
      </c>
      <c r="T25" s="56">
        <f t="shared" si="253"/>
        <v>0</v>
      </c>
      <c r="AJ25" s="88"/>
      <c r="AR25" s="8">
        <f t="shared" ref="AR25:BA25" si="254">SUM(AR16:AR24)</f>
        <v>0</v>
      </c>
      <c r="AS25" s="8">
        <f t="shared" si="254"/>
        <v>0</v>
      </c>
      <c r="AT25" s="8">
        <f t="shared" si="254"/>
        <v>0</v>
      </c>
      <c r="AU25" s="8">
        <f t="shared" si="254"/>
        <v>0</v>
      </c>
      <c r="AV25" s="8">
        <f t="shared" si="254"/>
        <v>0</v>
      </c>
      <c r="AW25" s="8">
        <f t="shared" si="254"/>
        <v>0</v>
      </c>
      <c r="AX25" s="8">
        <f t="shared" si="254"/>
        <v>0</v>
      </c>
      <c r="AY25" s="8">
        <f t="shared" si="254"/>
        <v>0</v>
      </c>
      <c r="AZ25" s="8">
        <f t="shared" si="254"/>
        <v>0</v>
      </c>
      <c r="BA25" s="8">
        <f t="shared" si="254"/>
        <v>0</v>
      </c>
      <c r="BB25" s="30">
        <f>SUM(AR25:BA25)</f>
        <v>0</v>
      </c>
      <c r="BC25" s="8">
        <f t="shared" ref="BC25:BL25" si="255">SUM(BC16:BC24)</f>
        <v>0</v>
      </c>
      <c r="BD25" s="8">
        <f t="shared" si="255"/>
        <v>0</v>
      </c>
      <c r="BE25" s="8">
        <f t="shared" si="255"/>
        <v>0</v>
      </c>
      <c r="BF25" s="8">
        <f t="shared" si="255"/>
        <v>0</v>
      </c>
      <c r="BG25" s="8">
        <f t="shared" si="255"/>
        <v>0</v>
      </c>
      <c r="BH25" s="8">
        <f t="shared" si="255"/>
        <v>0</v>
      </c>
      <c r="BI25" s="8">
        <f t="shared" si="255"/>
        <v>0</v>
      </c>
      <c r="BJ25" s="8">
        <f t="shared" si="255"/>
        <v>0</v>
      </c>
      <c r="BK25" s="8">
        <f t="shared" si="255"/>
        <v>0</v>
      </c>
      <c r="BL25" s="8">
        <f t="shared" si="255"/>
        <v>0</v>
      </c>
      <c r="BO25" s="8">
        <f t="shared" ref="BO25:BX25" si="256">SUM(BO16:BO24)</f>
        <v>0</v>
      </c>
      <c r="BP25" s="8">
        <f t="shared" si="256"/>
        <v>0</v>
      </c>
      <c r="BQ25" s="8">
        <f t="shared" si="256"/>
        <v>0</v>
      </c>
      <c r="BR25" s="8">
        <f t="shared" si="256"/>
        <v>0</v>
      </c>
      <c r="BS25" s="8">
        <f t="shared" si="256"/>
        <v>0</v>
      </c>
      <c r="BT25" s="8">
        <f t="shared" si="256"/>
        <v>0</v>
      </c>
      <c r="BU25" s="8">
        <f t="shared" si="256"/>
        <v>0</v>
      </c>
      <c r="BV25" s="8">
        <f t="shared" si="256"/>
        <v>0</v>
      </c>
      <c r="BW25" s="8">
        <f t="shared" si="256"/>
        <v>0</v>
      </c>
      <c r="BX25" s="8">
        <f t="shared" si="256"/>
        <v>0</v>
      </c>
      <c r="BY25" s="30"/>
      <c r="BZ25" s="30"/>
      <c r="CA25" s="8">
        <f t="shared" ref="CA25:CJ25" si="257">SUM(CA16:CA24)</f>
        <v>0</v>
      </c>
      <c r="CB25" s="8">
        <f t="shared" si="257"/>
        <v>0</v>
      </c>
      <c r="CC25" s="8">
        <f t="shared" si="257"/>
        <v>0</v>
      </c>
      <c r="CD25" s="8">
        <f t="shared" si="257"/>
        <v>0</v>
      </c>
      <c r="CE25" s="8">
        <f t="shared" si="257"/>
        <v>0</v>
      </c>
      <c r="CF25" s="8">
        <f t="shared" si="257"/>
        <v>0</v>
      </c>
      <c r="CG25" s="8">
        <f t="shared" si="257"/>
        <v>0</v>
      </c>
      <c r="CH25" s="8">
        <f t="shared" si="257"/>
        <v>0</v>
      </c>
      <c r="CI25" s="8">
        <f t="shared" si="257"/>
        <v>0</v>
      </c>
      <c r="CJ25" s="8">
        <f t="shared" si="257"/>
        <v>0</v>
      </c>
      <c r="CK25" s="30"/>
      <c r="CM25" s="8">
        <f t="shared" ref="CM25:CV25" si="258">SUM(CM16:CM24)</f>
        <v>0</v>
      </c>
      <c r="CN25" s="8">
        <f t="shared" si="258"/>
        <v>0</v>
      </c>
      <c r="CO25" s="8">
        <f t="shared" si="258"/>
        <v>0</v>
      </c>
      <c r="CP25" s="8">
        <f t="shared" si="258"/>
        <v>0</v>
      </c>
      <c r="CQ25" s="8">
        <f t="shared" si="258"/>
        <v>0</v>
      </c>
      <c r="CR25" s="8">
        <f t="shared" si="258"/>
        <v>0</v>
      </c>
      <c r="CS25" s="8">
        <f t="shared" si="258"/>
        <v>0</v>
      </c>
      <c r="CT25" s="8">
        <f t="shared" si="258"/>
        <v>0</v>
      </c>
      <c r="CU25" s="8">
        <f t="shared" si="258"/>
        <v>0</v>
      </c>
      <c r="CV25" s="8">
        <f t="shared" si="258"/>
        <v>0</v>
      </c>
      <c r="CW25" s="8">
        <f t="shared" si="214"/>
        <v>0</v>
      </c>
      <c r="CZ25" s="47"/>
      <c r="DA25" s="8">
        <f t="shared" ref="DA25:DJ25" si="259">SUM(DA16:DA24)</f>
        <v>0</v>
      </c>
      <c r="DB25" s="8">
        <f t="shared" si="259"/>
        <v>0</v>
      </c>
      <c r="DC25" s="8">
        <f t="shared" si="259"/>
        <v>0</v>
      </c>
      <c r="DD25" s="8">
        <f t="shared" si="259"/>
        <v>0</v>
      </c>
      <c r="DE25" s="8">
        <f t="shared" si="259"/>
        <v>0</v>
      </c>
      <c r="DF25" s="8">
        <f t="shared" si="259"/>
        <v>0</v>
      </c>
      <c r="DG25" s="8">
        <f t="shared" si="259"/>
        <v>0</v>
      </c>
      <c r="DH25" s="8">
        <f t="shared" si="259"/>
        <v>0</v>
      </c>
      <c r="DI25" s="8">
        <f t="shared" si="259"/>
        <v>0</v>
      </c>
      <c r="DJ25" s="8">
        <f t="shared" si="259"/>
        <v>0</v>
      </c>
      <c r="DK25" s="8">
        <f t="shared" si="215"/>
        <v>0</v>
      </c>
      <c r="DM25" s="47">
        <f t="shared" si="65"/>
        <v>0</v>
      </c>
      <c r="DN25" s="8">
        <f t="shared" ref="DN25:DW25" si="260">SUM(DN16:DN24)</f>
        <v>0</v>
      </c>
      <c r="DO25" s="8">
        <f t="shared" si="260"/>
        <v>0</v>
      </c>
      <c r="DP25" s="8">
        <f t="shared" si="260"/>
        <v>0</v>
      </c>
      <c r="DQ25" s="8">
        <f t="shared" si="260"/>
        <v>0</v>
      </c>
      <c r="DR25" s="8">
        <f t="shared" si="260"/>
        <v>0</v>
      </c>
      <c r="DS25" s="8">
        <f t="shared" si="260"/>
        <v>0</v>
      </c>
      <c r="DT25" s="8">
        <f t="shared" si="260"/>
        <v>0</v>
      </c>
      <c r="DU25" s="8">
        <f t="shared" si="260"/>
        <v>0</v>
      </c>
      <c r="DV25" s="8">
        <f t="shared" si="260"/>
        <v>0</v>
      </c>
      <c r="DW25" s="8">
        <f t="shared" si="260"/>
        <v>0</v>
      </c>
      <c r="DX25" s="8">
        <f t="shared" si="216"/>
        <v>0</v>
      </c>
      <c r="DZ25" s="47">
        <f t="shared" si="67"/>
        <v>0</v>
      </c>
      <c r="EA25" s="8">
        <f t="shared" ref="EA25:EJ25" si="261">SUM(EA16:EA24)</f>
        <v>0</v>
      </c>
      <c r="EB25" s="8">
        <f t="shared" si="261"/>
        <v>0</v>
      </c>
      <c r="EC25" s="8">
        <f t="shared" si="261"/>
        <v>0</v>
      </c>
      <c r="ED25" s="8">
        <f t="shared" si="261"/>
        <v>0</v>
      </c>
      <c r="EE25" s="8">
        <f t="shared" si="261"/>
        <v>0</v>
      </c>
      <c r="EF25" s="8">
        <f t="shared" si="261"/>
        <v>0</v>
      </c>
      <c r="EG25" s="8">
        <f t="shared" si="261"/>
        <v>0</v>
      </c>
      <c r="EH25" s="8">
        <f t="shared" si="261"/>
        <v>0</v>
      </c>
      <c r="EI25" s="8">
        <f t="shared" si="261"/>
        <v>0</v>
      </c>
      <c r="EJ25" s="8">
        <f t="shared" si="261"/>
        <v>0</v>
      </c>
      <c r="EK25" s="8">
        <f t="shared" si="217"/>
        <v>0</v>
      </c>
      <c r="EM25" s="47">
        <f t="shared" si="69"/>
        <v>0</v>
      </c>
      <c r="EN25" s="8">
        <f t="shared" ref="EN25:EW25" si="262">SUM(EN16:EN24)</f>
        <v>0</v>
      </c>
      <c r="EO25" s="8">
        <f t="shared" si="262"/>
        <v>0</v>
      </c>
      <c r="EP25" s="8">
        <f t="shared" si="262"/>
        <v>0</v>
      </c>
      <c r="EQ25" s="8">
        <f t="shared" si="262"/>
        <v>0</v>
      </c>
      <c r="ER25" s="8">
        <f t="shared" si="262"/>
        <v>0</v>
      </c>
      <c r="ES25" s="8">
        <f t="shared" si="262"/>
        <v>0</v>
      </c>
      <c r="ET25" s="8">
        <f t="shared" si="262"/>
        <v>0</v>
      </c>
      <c r="EU25" s="8">
        <f t="shared" si="262"/>
        <v>0</v>
      </c>
      <c r="EV25" s="8">
        <f t="shared" si="262"/>
        <v>0</v>
      </c>
      <c r="EW25" s="8">
        <f t="shared" si="262"/>
        <v>0</v>
      </c>
      <c r="EX25" s="8">
        <f t="shared" si="218"/>
        <v>0</v>
      </c>
      <c r="FA25" s="47">
        <f t="shared" si="55"/>
        <v>0</v>
      </c>
      <c r="FB25" s="8">
        <f t="shared" ref="FB25:FK25" si="263">SUM(FB16:FB24)</f>
        <v>0</v>
      </c>
      <c r="FC25" s="8">
        <f t="shared" si="263"/>
        <v>0</v>
      </c>
      <c r="FD25" s="8">
        <f t="shared" si="263"/>
        <v>0</v>
      </c>
      <c r="FE25" s="8">
        <f t="shared" si="263"/>
        <v>0</v>
      </c>
      <c r="FF25" s="8">
        <f t="shared" si="263"/>
        <v>0</v>
      </c>
      <c r="FG25" s="8">
        <f t="shared" si="263"/>
        <v>0</v>
      </c>
      <c r="FH25" s="8">
        <f t="shared" si="263"/>
        <v>0</v>
      </c>
      <c r="FI25" s="8">
        <f t="shared" si="263"/>
        <v>0</v>
      </c>
      <c r="FJ25" s="8">
        <f t="shared" si="263"/>
        <v>0</v>
      </c>
      <c r="FK25" s="8">
        <f t="shared" si="263"/>
        <v>0</v>
      </c>
      <c r="FL25" s="8">
        <f t="shared" si="219"/>
        <v>0</v>
      </c>
      <c r="FO25" s="8">
        <f t="shared" ref="FO25:FX25" si="264">SUM(FO16:FO24)</f>
        <v>0</v>
      </c>
      <c r="FP25" s="8">
        <f t="shared" si="264"/>
        <v>0</v>
      </c>
      <c r="FQ25" s="8">
        <f t="shared" si="264"/>
        <v>0</v>
      </c>
      <c r="FR25" s="8">
        <f t="shared" si="264"/>
        <v>0</v>
      </c>
      <c r="FS25" s="8">
        <f t="shared" si="264"/>
        <v>0</v>
      </c>
      <c r="FT25" s="8">
        <f t="shared" si="264"/>
        <v>0</v>
      </c>
      <c r="FU25" s="8">
        <f t="shared" si="264"/>
        <v>0</v>
      </c>
      <c r="FV25" s="8">
        <f t="shared" si="264"/>
        <v>0</v>
      </c>
      <c r="FW25" s="8">
        <f t="shared" si="264"/>
        <v>0</v>
      </c>
      <c r="FX25" s="8">
        <f t="shared" si="264"/>
        <v>0</v>
      </c>
    </row>
    <row r="26" spans="2:180" ht="21" x14ac:dyDescent="0.35">
      <c r="B26" s="28"/>
      <c r="D26" s="7"/>
      <c r="E26" s="7"/>
      <c r="F26" s="7"/>
      <c r="G26" s="7"/>
      <c r="H26" s="24"/>
      <c r="I26" s="24"/>
      <c r="J26" s="7"/>
      <c r="K26" s="29" t="s">
        <v>42</v>
      </c>
      <c r="L26" s="7"/>
      <c r="M26" s="7"/>
      <c r="N26" s="7"/>
      <c r="O26" s="7"/>
      <c r="P26" s="7"/>
      <c r="Q26" s="7"/>
      <c r="R26" s="7"/>
      <c r="S26" s="7"/>
      <c r="T26" s="7"/>
      <c r="AC26" s="7"/>
      <c r="AD26" s="7"/>
      <c r="AE26" s="7"/>
      <c r="AF26" s="7"/>
      <c r="AG26" s="7"/>
      <c r="AI26" s="7"/>
      <c r="AJ26" s="90"/>
      <c r="AK26" s="7"/>
      <c r="AL26" s="7"/>
      <c r="AM26" s="7"/>
      <c r="AN26" s="7"/>
      <c r="AO26" s="7"/>
      <c r="AP26" s="7"/>
      <c r="AQ26" s="7"/>
      <c r="AR26" s="7"/>
      <c r="AS26" s="7"/>
      <c r="AT26" s="7"/>
      <c r="AU26" s="7"/>
      <c r="AV26" s="7"/>
      <c r="AW26" s="7"/>
      <c r="AX26" s="7"/>
      <c r="AY26" s="7"/>
      <c r="AZ26" s="7"/>
      <c r="BA26" s="7"/>
      <c r="BC26" s="7"/>
      <c r="BD26" s="7"/>
      <c r="BE26" s="7"/>
      <c r="BF26" s="7"/>
      <c r="BG26" s="7"/>
      <c r="BH26" s="7"/>
      <c r="BI26" s="7"/>
      <c r="BJ26" s="7"/>
      <c r="BK26" s="7"/>
      <c r="BL26" s="7"/>
      <c r="BO26" s="7"/>
      <c r="BP26" s="7"/>
      <c r="BQ26" s="7"/>
      <c r="BR26" s="7"/>
      <c r="BS26" s="7"/>
      <c r="BT26" s="7"/>
      <c r="BU26" s="7"/>
      <c r="BV26" s="7"/>
      <c r="BW26" s="7"/>
      <c r="BX26" s="7"/>
      <c r="CZ26" s="47"/>
      <c r="DM26" s="47">
        <f t="shared" si="65"/>
        <v>0</v>
      </c>
      <c r="DZ26" s="47">
        <f t="shared" si="67"/>
        <v>0</v>
      </c>
      <c r="EM26" s="47">
        <f t="shared" si="69"/>
        <v>0</v>
      </c>
      <c r="FA26" s="47">
        <f t="shared" si="55"/>
        <v>0</v>
      </c>
      <c r="FO26" s="7"/>
      <c r="FP26" s="7"/>
      <c r="FQ26" s="7"/>
      <c r="FR26" s="7"/>
      <c r="FS26" s="7"/>
      <c r="FT26" s="7"/>
      <c r="FU26" s="7"/>
      <c r="FV26" s="7"/>
      <c r="FW26" s="7"/>
      <c r="FX26" s="7"/>
    </row>
    <row r="27" spans="2:180" ht="15" x14ac:dyDescent="0.25">
      <c r="B27" s="512" t="s">
        <v>116</v>
      </c>
      <c r="C27" s="512" t="s">
        <v>113</v>
      </c>
      <c r="D27" s="512" t="s">
        <v>23</v>
      </c>
      <c r="E27" s="512" t="s">
        <v>24</v>
      </c>
      <c r="F27" s="512" t="s">
        <v>25</v>
      </c>
      <c r="G27" s="512" t="s">
        <v>26</v>
      </c>
      <c r="H27" s="512" t="s">
        <v>27</v>
      </c>
      <c r="I27" s="512" t="s">
        <v>28</v>
      </c>
      <c r="J27" s="512" t="s">
        <v>29</v>
      </c>
      <c r="K27" s="513">
        <f t="shared" ref="K27:T27" si="265">K15</f>
        <v>2025</v>
      </c>
      <c r="L27" s="513">
        <f t="shared" si="265"/>
        <v>2026</v>
      </c>
      <c r="M27" s="513">
        <f t="shared" si="265"/>
        <v>2027</v>
      </c>
      <c r="N27" s="513">
        <f t="shared" si="265"/>
        <v>2028</v>
      </c>
      <c r="O27" s="513">
        <f t="shared" si="265"/>
        <v>2029</v>
      </c>
      <c r="P27" s="513">
        <f t="shared" si="265"/>
        <v>2030</v>
      </c>
      <c r="Q27" s="513">
        <f t="shared" si="265"/>
        <v>2031</v>
      </c>
      <c r="R27" s="513">
        <f t="shared" si="265"/>
        <v>2032</v>
      </c>
      <c r="S27" s="513">
        <f t="shared" si="265"/>
        <v>2033</v>
      </c>
      <c r="T27" s="513">
        <f t="shared" si="265"/>
        <v>2034</v>
      </c>
      <c r="AG27" s="31" t="s">
        <v>30</v>
      </c>
      <c r="AH27" s="31" t="s">
        <v>31</v>
      </c>
      <c r="AI27" s="31" t="s">
        <v>32</v>
      </c>
      <c r="AJ27" s="89" t="s">
        <v>33</v>
      </c>
      <c r="AK27" s="31" t="s">
        <v>34</v>
      </c>
      <c r="AL27" s="31" t="s">
        <v>35</v>
      </c>
      <c r="AM27" s="31" t="s">
        <v>36</v>
      </c>
      <c r="AN27" s="31" t="s">
        <v>37</v>
      </c>
      <c r="AO27" s="31" t="s">
        <v>38</v>
      </c>
      <c r="AR27" s="8">
        <f t="shared" ref="AR27:BA27" si="266">K27</f>
        <v>2025</v>
      </c>
      <c r="AS27" s="8">
        <f t="shared" si="266"/>
        <v>2026</v>
      </c>
      <c r="AT27" s="8">
        <f t="shared" si="266"/>
        <v>2027</v>
      </c>
      <c r="AU27" s="8">
        <f t="shared" si="266"/>
        <v>2028</v>
      </c>
      <c r="AV27" s="8">
        <f t="shared" si="266"/>
        <v>2029</v>
      </c>
      <c r="AW27" s="8">
        <f t="shared" si="266"/>
        <v>2030</v>
      </c>
      <c r="AX27" s="8">
        <f t="shared" si="266"/>
        <v>2031</v>
      </c>
      <c r="AY27" s="8">
        <f t="shared" si="266"/>
        <v>2032</v>
      </c>
      <c r="AZ27" s="8">
        <f t="shared" si="266"/>
        <v>2033</v>
      </c>
      <c r="BA27" s="8">
        <f t="shared" si="266"/>
        <v>2034</v>
      </c>
      <c r="BC27" s="6">
        <f t="shared" ref="BC27:BL27" si="267">AR27</f>
        <v>2025</v>
      </c>
      <c r="BD27" s="6">
        <f t="shared" si="267"/>
        <v>2026</v>
      </c>
      <c r="BE27" s="6">
        <f t="shared" si="267"/>
        <v>2027</v>
      </c>
      <c r="BF27" s="6">
        <f t="shared" si="267"/>
        <v>2028</v>
      </c>
      <c r="BG27" s="6">
        <f t="shared" si="267"/>
        <v>2029</v>
      </c>
      <c r="BH27" s="6">
        <f t="shared" si="267"/>
        <v>2030</v>
      </c>
      <c r="BI27" s="6">
        <f t="shared" si="267"/>
        <v>2031</v>
      </c>
      <c r="BJ27" s="6">
        <f t="shared" si="267"/>
        <v>2032</v>
      </c>
      <c r="BK27" s="6">
        <f t="shared" si="267"/>
        <v>2033</v>
      </c>
      <c r="BL27" s="6">
        <f t="shared" si="267"/>
        <v>2034</v>
      </c>
      <c r="BO27" s="8">
        <f>BC27</f>
        <v>2025</v>
      </c>
      <c r="BP27" s="8">
        <f t="shared" ref="BP27:BX27" si="268">BD27</f>
        <v>2026</v>
      </c>
      <c r="BQ27" s="8">
        <f t="shared" si="268"/>
        <v>2027</v>
      </c>
      <c r="BR27" s="8">
        <f t="shared" si="268"/>
        <v>2028</v>
      </c>
      <c r="BS27" s="8">
        <f t="shared" si="268"/>
        <v>2029</v>
      </c>
      <c r="BT27" s="8">
        <f t="shared" si="268"/>
        <v>2030</v>
      </c>
      <c r="BU27" s="8">
        <f t="shared" si="268"/>
        <v>2031</v>
      </c>
      <c r="BV27" s="8">
        <f t="shared" si="268"/>
        <v>2032</v>
      </c>
      <c r="BW27" s="8">
        <f t="shared" si="268"/>
        <v>2033</v>
      </c>
      <c r="BX27" s="8">
        <f t="shared" si="268"/>
        <v>2034</v>
      </c>
      <c r="CA27" s="8">
        <f t="shared" ref="CA27:CJ27" si="269">CM27</f>
        <v>2025</v>
      </c>
      <c r="CB27" s="8">
        <f t="shared" si="269"/>
        <v>2026</v>
      </c>
      <c r="CC27" s="8">
        <f t="shared" si="269"/>
        <v>2027</v>
      </c>
      <c r="CD27" s="8">
        <f t="shared" si="269"/>
        <v>2028</v>
      </c>
      <c r="CE27" s="8">
        <f t="shared" si="269"/>
        <v>2029</v>
      </c>
      <c r="CF27" s="8">
        <f t="shared" si="269"/>
        <v>2030</v>
      </c>
      <c r="CG27" s="8">
        <f t="shared" si="269"/>
        <v>2031</v>
      </c>
      <c r="CH27" s="8">
        <f t="shared" si="269"/>
        <v>2032</v>
      </c>
      <c r="CI27" s="8">
        <f t="shared" si="269"/>
        <v>2033</v>
      </c>
      <c r="CJ27" s="8">
        <f t="shared" si="269"/>
        <v>2034</v>
      </c>
      <c r="CM27" s="8">
        <f>BO27</f>
        <v>2025</v>
      </c>
      <c r="CN27" s="8">
        <f t="shared" ref="CN27:CV27" si="270">BP27</f>
        <v>2026</v>
      </c>
      <c r="CO27" s="8">
        <f t="shared" si="270"/>
        <v>2027</v>
      </c>
      <c r="CP27" s="8">
        <f t="shared" si="270"/>
        <v>2028</v>
      </c>
      <c r="CQ27" s="8">
        <f t="shared" si="270"/>
        <v>2029</v>
      </c>
      <c r="CR27" s="8">
        <f t="shared" si="270"/>
        <v>2030</v>
      </c>
      <c r="CS27" s="8">
        <f t="shared" si="270"/>
        <v>2031</v>
      </c>
      <c r="CT27" s="8">
        <f t="shared" si="270"/>
        <v>2032</v>
      </c>
      <c r="CU27" s="8">
        <f t="shared" si="270"/>
        <v>2033</v>
      </c>
      <c r="CV27" s="8">
        <f t="shared" si="270"/>
        <v>2034</v>
      </c>
      <c r="CW27" s="8" t="s">
        <v>25</v>
      </c>
      <c r="CZ27" s="47"/>
      <c r="DA27" s="8">
        <f>BO27</f>
        <v>2025</v>
      </c>
      <c r="DB27" s="8">
        <f t="shared" ref="DB27:DK27" si="271">BP27</f>
        <v>2026</v>
      </c>
      <c r="DC27" s="8">
        <f t="shared" si="271"/>
        <v>2027</v>
      </c>
      <c r="DD27" s="8">
        <f t="shared" si="271"/>
        <v>2028</v>
      </c>
      <c r="DE27" s="8">
        <f t="shared" si="271"/>
        <v>2029</v>
      </c>
      <c r="DF27" s="8">
        <f t="shared" si="271"/>
        <v>2030</v>
      </c>
      <c r="DG27" s="8">
        <f t="shared" si="271"/>
        <v>2031</v>
      </c>
      <c r="DH27" s="8">
        <f t="shared" si="271"/>
        <v>2032</v>
      </c>
      <c r="DI27" s="8">
        <f t="shared" si="271"/>
        <v>2033</v>
      </c>
      <c r="DJ27" s="8">
        <f t="shared" si="271"/>
        <v>2034</v>
      </c>
      <c r="DK27" s="8">
        <f t="shared" si="271"/>
        <v>0</v>
      </c>
      <c r="DM27" s="47">
        <f t="shared" si="65"/>
        <v>0</v>
      </c>
      <c r="DN27" s="8">
        <f t="shared" ref="DN27:DX27" si="272">DN15</f>
        <v>2025</v>
      </c>
      <c r="DO27" s="8">
        <f t="shared" si="272"/>
        <v>2026</v>
      </c>
      <c r="DP27" s="8">
        <f t="shared" si="272"/>
        <v>2027</v>
      </c>
      <c r="DQ27" s="8">
        <f t="shared" si="272"/>
        <v>2028</v>
      </c>
      <c r="DR27" s="8">
        <f t="shared" si="272"/>
        <v>2029</v>
      </c>
      <c r="DS27" s="8">
        <f t="shared" si="272"/>
        <v>2030</v>
      </c>
      <c r="DT27" s="8">
        <f t="shared" si="272"/>
        <v>2031</v>
      </c>
      <c r="DU27" s="8">
        <f t="shared" si="272"/>
        <v>2032</v>
      </c>
      <c r="DV27" s="8">
        <f t="shared" si="272"/>
        <v>2033</v>
      </c>
      <c r="DW27" s="8">
        <f t="shared" si="272"/>
        <v>2034</v>
      </c>
      <c r="DX27" s="8">
        <f t="shared" si="272"/>
        <v>0</v>
      </c>
      <c r="DZ27" s="47">
        <f t="shared" si="67"/>
        <v>0</v>
      </c>
      <c r="EA27" s="8">
        <f t="shared" ref="EA27:EK27" si="273">EA15</f>
        <v>2025</v>
      </c>
      <c r="EB27" s="8">
        <f t="shared" si="273"/>
        <v>2026</v>
      </c>
      <c r="EC27" s="8">
        <f t="shared" si="273"/>
        <v>2027</v>
      </c>
      <c r="ED27" s="8">
        <f t="shared" si="273"/>
        <v>2028</v>
      </c>
      <c r="EE27" s="8">
        <f t="shared" si="273"/>
        <v>2029</v>
      </c>
      <c r="EF27" s="8">
        <f t="shared" si="273"/>
        <v>2030</v>
      </c>
      <c r="EG27" s="8">
        <f t="shared" si="273"/>
        <v>2031</v>
      </c>
      <c r="EH27" s="8">
        <f t="shared" si="273"/>
        <v>2032</v>
      </c>
      <c r="EI27" s="8">
        <f t="shared" si="273"/>
        <v>2033</v>
      </c>
      <c r="EJ27" s="8">
        <f t="shared" si="273"/>
        <v>2034</v>
      </c>
      <c r="EK27" s="8" t="str">
        <f t="shared" si="273"/>
        <v>Totalt</v>
      </c>
      <c r="EM27" s="47">
        <f t="shared" si="69"/>
        <v>0</v>
      </c>
      <c r="EN27" s="8">
        <f t="shared" ref="EN27:EX27" si="274">EN15</f>
        <v>2025</v>
      </c>
      <c r="EO27" s="8">
        <f t="shared" si="274"/>
        <v>2026</v>
      </c>
      <c r="EP27" s="8">
        <f t="shared" si="274"/>
        <v>2027</v>
      </c>
      <c r="EQ27" s="8">
        <f t="shared" si="274"/>
        <v>2028</v>
      </c>
      <c r="ER27" s="8">
        <f t="shared" si="274"/>
        <v>2029</v>
      </c>
      <c r="ES27" s="8">
        <f t="shared" si="274"/>
        <v>2030</v>
      </c>
      <c r="ET27" s="8">
        <f t="shared" si="274"/>
        <v>2031</v>
      </c>
      <c r="EU27" s="8">
        <f t="shared" si="274"/>
        <v>2032</v>
      </c>
      <c r="EV27" s="8">
        <f t="shared" si="274"/>
        <v>2033</v>
      </c>
      <c r="EW27" s="8">
        <f t="shared" si="274"/>
        <v>2034</v>
      </c>
      <c r="EX27" s="8">
        <f t="shared" si="274"/>
        <v>0</v>
      </c>
      <c r="FA27" s="47">
        <f t="shared" si="55"/>
        <v>0</v>
      </c>
      <c r="FB27" s="8">
        <f t="shared" ref="FB27:FL27" si="275">FB15</f>
        <v>2025</v>
      </c>
      <c r="FC27" s="8">
        <f t="shared" si="275"/>
        <v>2026</v>
      </c>
      <c r="FD27" s="8">
        <f t="shared" si="275"/>
        <v>2027</v>
      </c>
      <c r="FE27" s="8">
        <f t="shared" si="275"/>
        <v>2028</v>
      </c>
      <c r="FF27" s="8">
        <f t="shared" si="275"/>
        <v>2029</v>
      </c>
      <c r="FG27" s="8">
        <f t="shared" si="275"/>
        <v>2030</v>
      </c>
      <c r="FH27" s="8">
        <f t="shared" si="275"/>
        <v>2031</v>
      </c>
      <c r="FI27" s="8">
        <f t="shared" si="275"/>
        <v>2032</v>
      </c>
      <c r="FJ27" s="8">
        <f t="shared" si="275"/>
        <v>2033</v>
      </c>
      <c r="FK27" s="8">
        <f t="shared" si="275"/>
        <v>2034</v>
      </c>
      <c r="FL27" s="8">
        <f t="shared" si="275"/>
        <v>0</v>
      </c>
      <c r="FO27" s="6">
        <f t="shared" ref="FO27:FX27" si="276">AR27</f>
        <v>2025</v>
      </c>
      <c r="FP27" s="6">
        <f t="shared" si="276"/>
        <v>2026</v>
      </c>
      <c r="FQ27" s="6">
        <f t="shared" si="276"/>
        <v>2027</v>
      </c>
      <c r="FR27" s="6">
        <f t="shared" si="276"/>
        <v>2028</v>
      </c>
      <c r="FS27" s="6">
        <f t="shared" si="276"/>
        <v>2029</v>
      </c>
      <c r="FT27" s="6">
        <f t="shared" si="276"/>
        <v>2030</v>
      </c>
      <c r="FU27" s="6">
        <f t="shared" si="276"/>
        <v>2031</v>
      </c>
      <c r="FV27" s="6">
        <f t="shared" si="276"/>
        <v>2032</v>
      </c>
      <c r="FW27" s="6">
        <f t="shared" si="276"/>
        <v>2033</v>
      </c>
      <c r="FX27" s="6">
        <f t="shared" si="276"/>
        <v>2034</v>
      </c>
    </row>
    <row r="28" spans="2:180" ht="15" x14ac:dyDescent="0.25">
      <c r="B28" s="676" t="s">
        <v>117</v>
      </c>
      <c r="C28" s="677"/>
      <c r="D28" s="677"/>
      <c r="E28" s="677"/>
      <c r="F28" s="677"/>
      <c r="G28" s="677"/>
      <c r="H28" s="677"/>
      <c r="I28" s="677"/>
      <c r="J28" s="677"/>
      <c r="K28" s="677"/>
      <c r="L28" s="677"/>
      <c r="M28" s="677"/>
      <c r="N28" s="677"/>
      <c r="O28" s="677"/>
      <c r="P28" s="677"/>
      <c r="Q28" s="677"/>
      <c r="R28" s="677"/>
      <c r="S28" s="677"/>
      <c r="T28" s="678"/>
      <c r="AG28" s="6">
        <f t="shared" ref="AG28:AG30" si="277">I28</f>
        <v>0</v>
      </c>
      <c r="AH28" s="6">
        <f>AG28*Tabeller!$I$35</f>
        <v>0</v>
      </c>
      <c r="AI28" s="6">
        <f t="shared" ref="AI28:AI30" si="278">IF(AG28&gt;0,(AH28-400)/52*47,0)</f>
        <v>0</v>
      </c>
      <c r="AJ28" s="87">
        <f>AI28*Tabeller!$H$26</f>
        <v>0</v>
      </c>
      <c r="AK28" s="6">
        <f>SUM(AI28:AJ28,AL28)*Tabeller!$H$28</f>
        <v>0</v>
      </c>
      <c r="AL28" s="6">
        <f>AH28*Tabeller!$H$27</f>
        <v>0</v>
      </c>
      <c r="AM28" s="6">
        <f t="shared" ref="AM28:AM30" si="279">SUM(AI28:AL28)</f>
        <v>0</v>
      </c>
      <c r="AN28" s="6" t="e">
        <f>AM28+(IF(#REF!="Teknisk adm bistand",Registrering!$E$43,Registrering!$B$43))</f>
        <v>#REF!</v>
      </c>
      <c r="AO28" s="6" t="e">
        <f>AN28/Tabeller!$H$5</f>
        <v>#REF!</v>
      </c>
      <c r="AP28" s="30"/>
      <c r="AR28" s="6">
        <f>((K28*Budsjett_FL!$AM28))</f>
        <v>0</v>
      </c>
      <c r="AS28" s="6">
        <f>((L28*Budsjett_FL!$AM28)*(Tabeller!J$35))</f>
        <v>0</v>
      </c>
      <c r="AT28" s="6">
        <f>((M28*Budsjett_FL!$AM28)*(Tabeller!K$35))</f>
        <v>0</v>
      </c>
      <c r="AU28" s="6">
        <f>((N28*Budsjett_FL!$AM28)*(Tabeller!L$35))</f>
        <v>0</v>
      </c>
      <c r="AV28" s="6">
        <f>((O28*Budsjett_FL!$AM28)*(Tabeller!M$35))</f>
        <v>0</v>
      </c>
      <c r="AW28" s="6">
        <f>((P28*Budsjett_FL!$AM28)*(Tabeller!N$35))</f>
        <v>0</v>
      </c>
      <c r="AX28" s="6">
        <f>((Q28*Budsjett_FL!$AM28)*(Tabeller!O$35))</f>
        <v>0</v>
      </c>
      <c r="AY28" s="6">
        <f>((R28*Budsjett_FL!$AM28)*(Tabeller!P$35))</f>
        <v>0</v>
      </c>
      <c r="AZ28" s="6">
        <f>((S28*Budsjett_FL!$AM28)*(Tabeller!Q$35))</f>
        <v>0</v>
      </c>
      <c r="BA28" s="6">
        <f>((T28*Budsjett_FL!$AM28)*(Tabeller!R$35))</f>
        <v>0</v>
      </c>
      <c r="BC28" s="6">
        <f t="shared" ref="BC28:BL30" si="280">IFERROR(IF($E$81&gt;$E$80,$E$81*AR28,FO28),0)</f>
        <v>0</v>
      </c>
      <c r="BD28" s="6">
        <f t="shared" si="280"/>
        <v>0</v>
      </c>
      <c r="BE28" s="6">
        <f t="shared" si="280"/>
        <v>0</v>
      </c>
      <c r="BF28" s="6">
        <f t="shared" si="280"/>
        <v>0</v>
      </c>
      <c r="BG28" s="6">
        <f t="shared" si="280"/>
        <v>0</v>
      </c>
      <c r="BH28" s="6">
        <f t="shared" si="280"/>
        <v>0</v>
      </c>
      <c r="BI28" s="6">
        <f t="shared" si="280"/>
        <v>0</v>
      </c>
      <c r="BJ28" s="6">
        <f t="shared" si="280"/>
        <v>0</v>
      </c>
      <c r="BK28" s="6">
        <f t="shared" si="280"/>
        <v>0</v>
      </c>
      <c r="BL28" s="6">
        <f t="shared" si="280"/>
        <v>0</v>
      </c>
      <c r="BO28" s="6"/>
      <c r="BP28" s="6"/>
      <c r="BQ28" s="6"/>
      <c r="BR28" s="6"/>
      <c r="BS28" s="6"/>
      <c r="BT28" s="6"/>
      <c r="BU28" s="6"/>
      <c r="BV28" s="6"/>
      <c r="BW28" s="6"/>
      <c r="BX28" s="6"/>
      <c r="CA28" s="6">
        <f>BC28</f>
        <v>0</v>
      </c>
      <c r="CB28" s="6">
        <f t="shared" ref="CB28:CJ30" si="281">BD28</f>
        <v>0</v>
      </c>
      <c r="CC28" s="6">
        <f t="shared" si="281"/>
        <v>0</v>
      </c>
      <c r="CD28" s="6">
        <f t="shared" si="281"/>
        <v>0</v>
      </c>
      <c r="CE28" s="6">
        <f t="shared" si="281"/>
        <v>0</v>
      </c>
      <c r="CF28" s="6">
        <f t="shared" si="281"/>
        <v>0</v>
      </c>
      <c r="CG28" s="6">
        <f t="shared" si="281"/>
        <v>0</v>
      </c>
      <c r="CH28" s="6">
        <f t="shared" si="281"/>
        <v>0</v>
      </c>
      <c r="CI28" s="6">
        <f t="shared" si="281"/>
        <v>0</v>
      </c>
      <c r="CJ28" s="6">
        <f t="shared" si="281"/>
        <v>0</v>
      </c>
      <c r="CL28" s="47" t="e">
        <f>#REF!</f>
        <v>#REF!</v>
      </c>
      <c r="CM28" s="6"/>
      <c r="CN28" s="6"/>
      <c r="CO28" s="6"/>
      <c r="CP28" s="6"/>
      <c r="CQ28" s="6"/>
      <c r="CR28" s="6"/>
      <c r="CS28" s="6"/>
      <c r="CT28" s="6"/>
      <c r="CU28" s="6"/>
      <c r="CV28" s="6"/>
      <c r="CW28" s="8">
        <f>SUM(CM28:CV28)</f>
        <v>0</v>
      </c>
      <c r="CZ28" s="47" t="e">
        <f t="shared" ref="CZ28:CZ31" si="282">CL28</f>
        <v>#REF!</v>
      </c>
      <c r="DA28" s="6"/>
      <c r="DB28" s="6"/>
      <c r="DC28" s="6"/>
      <c r="DD28" s="6"/>
      <c r="DE28" s="6"/>
      <c r="DF28" s="6"/>
      <c r="DG28" s="6"/>
      <c r="DH28" s="6"/>
      <c r="DI28" s="6"/>
      <c r="DJ28" s="6"/>
      <c r="DK28" s="8">
        <f>SUM(DA28:DJ28)</f>
        <v>0</v>
      </c>
      <c r="DM28" s="47" t="e">
        <f t="shared" si="65"/>
        <v>#REF!</v>
      </c>
      <c r="DN28" s="6"/>
      <c r="DO28" s="6"/>
      <c r="DP28" s="6"/>
      <c r="DQ28" s="6"/>
      <c r="DR28" s="6"/>
      <c r="DS28" s="6"/>
      <c r="DT28" s="6"/>
      <c r="DU28" s="6"/>
      <c r="DV28" s="6"/>
      <c r="DW28" s="6"/>
      <c r="DX28" s="8">
        <f>SUM(DN28:DW28)</f>
        <v>0</v>
      </c>
      <c r="DZ28" s="47" t="e">
        <f t="shared" si="67"/>
        <v>#REF!</v>
      </c>
      <c r="EA28" s="6"/>
      <c r="EB28" s="6"/>
      <c r="EC28" s="6"/>
      <c r="ED28" s="6"/>
      <c r="EE28" s="6"/>
      <c r="EF28" s="6"/>
      <c r="EG28" s="6"/>
      <c r="EH28" s="6"/>
      <c r="EI28" s="6"/>
      <c r="EJ28" s="6"/>
      <c r="EK28" s="8">
        <f>SUM(EA28:EJ28)</f>
        <v>0</v>
      </c>
      <c r="EM28" s="47" t="e">
        <f t="shared" si="69"/>
        <v>#REF!</v>
      </c>
      <c r="EN28" s="6"/>
      <c r="EO28" s="6"/>
      <c r="EP28" s="6"/>
      <c r="EQ28" s="6"/>
      <c r="ER28" s="6"/>
      <c r="ES28" s="6"/>
      <c r="ET28" s="6"/>
      <c r="EU28" s="6"/>
      <c r="EV28" s="6"/>
      <c r="EW28" s="6"/>
      <c r="EX28" s="8">
        <f>SUM(EN28:EW28)</f>
        <v>0</v>
      </c>
      <c r="FA28" s="47" t="e">
        <f t="shared" si="55"/>
        <v>#REF!</v>
      </c>
      <c r="FB28" s="6">
        <f t="shared" ref="FB28:FK30" si="283">IF($H28=$FA$1,AR28,0)</f>
        <v>0</v>
      </c>
      <c r="FC28" s="6">
        <f t="shared" si="283"/>
        <v>0</v>
      </c>
      <c r="FD28" s="6">
        <f t="shared" si="283"/>
        <v>0</v>
      </c>
      <c r="FE28" s="6">
        <f t="shared" si="283"/>
        <v>0</v>
      </c>
      <c r="FF28" s="6">
        <f t="shared" si="283"/>
        <v>0</v>
      </c>
      <c r="FG28" s="6">
        <f t="shared" si="283"/>
        <v>0</v>
      </c>
      <c r="FH28" s="6">
        <f t="shared" si="283"/>
        <v>0</v>
      </c>
      <c r="FI28" s="6">
        <f t="shared" si="283"/>
        <v>0</v>
      </c>
      <c r="FJ28" s="6">
        <f t="shared" si="283"/>
        <v>0</v>
      </c>
      <c r="FK28" s="6">
        <f t="shared" si="283"/>
        <v>0</v>
      </c>
      <c r="FL28" s="8">
        <f>SUM(FB28:FK28)</f>
        <v>0</v>
      </c>
      <c r="FO28" s="6">
        <f>IFERROR(IF(#REF!="Teknisk/adm. Bistand",(K28)*Tabeller!J$11,(K28)*Tabeller!J$10),0)</f>
        <v>0</v>
      </c>
      <c r="FP28" s="6">
        <f>IFERROR(IF(#REF!="Teknisk/adm. Bistand",(L28)*Tabeller!K$11,(L28)*Tabeller!K$10),0)</f>
        <v>0</v>
      </c>
      <c r="FQ28" s="6">
        <f>IFERROR(IF(#REF!="Teknisk/adm. Bistand",(M28)*Tabeller!L$11,(M28)*Tabeller!L$10),0)</f>
        <v>0</v>
      </c>
      <c r="FR28" s="6">
        <f>IFERROR(IF(#REF!="Teknisk/adm. Bistand",(N28)*Tabeller!M$11,(N28)*Tabeller!M$10),0)</f>
        <v>0</v>
      </c>
      <c r="FS28" s="6">
        <f>IFERROR(IF(#REF!="Teknisk/adm. Bistand",(O28)*Tabeller!N$11,(O28)*Tabeller!N$10),0)</f>
        <v>0</v>
      </c>
      <c r="FT28" s="6">
        <f>IFERROR(IF(#REF!="Teknisk/adm. Bistand",(P28)*Tabeller!O$11,(P28)*Tabeller!O$10),0)</f>
        <v>0</v>
      </c>
      <c r="FU28" s="6">
        <f>IFERROR(IF(#REF!="Teknisk/adm. Bistand",(Q28)*Tabeller!P$11,(Q28)*Tabeller!P$10),0)</f>
        <v>0</v>
      </c>
      <c r="FV28" s="6">
        <f>IFERROR(IF(#REF!="Teknisk/adm. Bistand",(R28)*Tabeller!Q$11,(R28)*Tabeller!Q$10),0)</f>
        <v>0</v>
      </c>
      <c r="FW28" s="6">
        <f>IFERROR(IF(#REF!="Teknisk/adm. Bistand",(S28)*Tabeller!R$11,(S28)*Tabeller!R$10),0)</f>
        <v>0</v>
      </c>
      <c r="FX28" s="6">
        <f>IFERROR(IF(#REF!="Teknisk/adm. Bistand",(T28)*Tabeller!S$11,(T28)*Tabeller!S$10),0)</f>
        <v>0</v>
      </c>
    </row>
    <row r="29" spans="2:180" ht="15" x14ac:dyDescent="0.25">
      <c r="B29" s="679"/>
      <c r="C29" s="680"/>
      <c r="D29" s="680"/>
      <c r="E29" s="680"/>
      <c r="F29" s="680"/>
      <c r="G29" s="680"/>
      <c r="H29" s="680"/>
      <c r="I29" s="680"/>
      <c r="J29" s="680"/>
      <c r="K29" s="680"/>
      <c r="L29" s="680"/>
      <c r="M29" s="680"/>
      <c r="N29" s="680"/>
      <c r="O29" s="680"/>
      <c r="P29" s="680"/>
      <c r="Q29" s="680"/>
      <c r="R29" s="680"/>
      <c r="S29" s="680"/>
      <c r="T29" s="681"/>
      <c r="AG29" s="6">
        <f t="shared" si="277"/>
        <v>0</v>
      </c>
      <c r="AH29" s="6">
        <f>AG29*Tabeller!$I$35</f>
        <v>0</v>
      </c>
      <c r="AI29" s="6">
        <f t="shared" si="278"/>
        <v>0</v>
      </c>
      <c r="AJ29" s="87">
        <f>AI29*Tabeller!$H$26</f>
        <v>0</v>
      </c>
      <c r="AK29" s="6">
        <f>SUM(AI29:AJ29,AL29)*Tabeller!$H$28</f>
        <v>0</v>
      </c>
      <c r="AL29" s="6">
        <f>AH29*Tabeller!$H$27</f>
        <v>0</v>
      </c>
      <c r="AM29" s="6">
        <f t="shared" si="279"/>
        <v>0</v>
      </c>
      <c r="AN29" s="6">
        <f>AM29+(IF(B29="Teknisk adm bistand",Registrering!$E$43,Registrering!$B$43))</f>
        <v>501000</v>
      </c>
      <c r="AO29" s="6">
        <f>AN29/Tabeller!$H$5</f>
        <v>307.73955773955777</v>
      </c>
      <c r="AP29" s="30"/>
      <c r="AR29" s="6">
        <f>((K29*Budsjett_FL!$AM29))</f>
        <v>0</v>
      </c>
      <c r="AS29" s="6">
        <f>((L29*Budsjett_FL!$AM29)*(Tabeller!J$35))</f>
        <v>0</v>
      </c>
      <c r="AT29" s="6">
        <f>((M29*Budsjett_FL!$AM29)*(Tabeller!K$35))</f>
        <v>0</v>
      </c>
      <c r="AU29" s="6">
        <f>((N29*Budsjett_FL!$AM29)*(Tabeller!L$35))</f>
        <v>0</v>
      </c>
      <c r="AV29" s="6">
        <f>((O29*Budsjett_FL!$AM29)*(Tabeller!M$35))</f>
        <v>0</v>
      </c>
      <c r="AW29" s="6">
        <f>((P29*Budsjett_FL!$AM29)*(Tabeller!N$35))</f>
        <v>0</v>
      </c>
      <c r="AX29" s="6">
        <f>((Q29*Budsjett_FL!$AM29)*(Tabeller!O$35))</f>
        <v>0</v>
      </c>
      <c r="AY29" s="6">
        <f>((R29*Budsjett_FL!$AM29)*(Tabeller!P$35))</f>
        <v>0</v>
      </c>
      <c r="AZ29" s="6">
        <f>((S29*Budsjett_FL!$AM29)*(Tabeller!Q$35))</f>
        <v>0</v>
      </c>
      <c r="BA29" s="6">
        <f>((T29*Budsjett_FL!$AM29)*(Tabeller!R$35))</f>
        <v>0</v>
      </c>
      <c r="BC29" s="6">
        <f t="shared" si="280"/>
        <v>0</v>
      </c>
      <c r="BD29" s="6">
        <f t="shared" si="280"/>
        <v>0</v>
      </c>
      <c r="BE29" s="6">
        <f t="shared" si="280"/>
        <v>0</v>
      </c>
      <c r="BF29" s="6">
        <f t="shared" si="280"/>
        <v>0</v>
      </c>
      <c r="BG29" s="6">
        <f t="shared" si="280"/>
        <v>0</v>
      </c>
      <c r="BH29" s="6">
        <f t="shared" si="280"/>
        <v>0</v>
      </c>
      <c r="BI29" s="6">
        <f t="shared" si="280"/>
        <v>0</v>
      </c>
      <c r="BJ29" s="6">
        <f t="shared" si="280"/>
        <v>0</v>
      </c>
      <c r="BK29" s="6">
        <f t="shared" si="280"/>
        <v>0</v>
      </c>
      <c r="BL29" s="6">
        <f t="shared" si="280"/>
        <v>0</v>
      </c>
      <c r="BO29" s="6"/>
      <c r="BP29" s="6"/>
      <c r="BQ29" s="6"/>
      <c r="BR29" s="6"/>
      <c r="BS29" s="6"/>
      <c r="BT29" s="6"/>
      <c r="BU29" s="6"/>
      <c r="BV29" s="6"/>
      <c r="BW29" s="6"/>
      <c r="BX29" s="6"/>
      <c r="CA29" s="6">
        <f t="shared" ref="CA29:CA30" si="284">BC29</f>
        <v>0</v>
      </c>
      <c r="CB29" s="6">
        <f t="shared" si="281"/>
        <v>0</v>
      </c>
      <c r="CC29" s="6">
        <f t="shared" si="281"/>
        <v>0</v>
      </c>
      <c r="CD29" s="6">
        <f t="shared" si="281"/>
        <v>0</v>
      </c>
      <c r="CE29" s="6">
        <f t="shared" si="281"/>
        <v>0</v>
      </c>
      <c r="CF29" s="6">
        <f t="shared" si="281"/>
        <v>0</v>
      </c>
      <c r="CG29" s="6">
        <f t="shared" si="281"/>
        <v>0</v>
      </c>
      <c r="CH29" s="6">
        <f t="shared" si="281"/>
        <v>0</v>
      </c>
      <c r="CI29" s="6">
        <f t="shared" si="281"/>
        <v>0</v>
      </c>
      <c r="CJ29" s="6">
        <f t="shared" si="281"/>
        <v>0</v>
      </c>
      <c r="CL29" s="47">
        <f>B29</f>
        <v>0</v>
      </c>
      <c r="CM29" s="6"/>
      <c r="CN29" s="6"/>
      <c r="CO29" s="6"/>
      <c r="CP29" s="6"/>
      <c r="CQ29" s="6"/>
      <c r="CR29" s="6"/>
      <c r="CS29" s="6"/>
      <c r="CT29" s="6"/>
      <c r="CU29" s="6"/>
      <c r="CV29" s="6"/>
      <c r="CW29" s="8">
        <f t="shared" ref="CW29:CW31" si="285">SUM(CM29:CV29)</f>
        <v>0</v>
      </c>
      <c r="CZ29" s="47">
        <f t="shared" si="282"/>
        <v>0</v>
      </c>
      <c r="DA29" s="6"/>
      <c r="DB29" s="6"/>
      <c r="DC29" s="6"/>
      <c r="DD29" s="6"/>
      <c r="DE29" s="6"/>
      <c r="DF29" s="6"/>
      <c r="DG29" s="6"/>
      <c r="DH29" s="6"/>
      <c r="DI29" s="6"/>
      <c r="DJ29" s="6"/>
      <c r="DK29" s="8">
        <f t="shared" ref="DK29:DK31" si="286">SUM(DA29:DJ29)</f>
        <v>0</v>
      </c>
      <c r="DM29" s="47">
        <f t="shared" si="65"/>
        <v>0</v>
      </c>
      <c r="DN29" s="6"/>
      <c r="DO29" s="6"/>
      <c r="DP29" s="6"/>
      <c r="DQ29" s="6"/>
      <c r="DR29" s="6"/>
      <c r="DS29" s="6"/>
      <c r="DT29" s="6"/>
      <c r="DU29" s="6"/>
      <c r="DV29" s="6"/>
      <c r="DW29" s="6"/>
      <c r="DX29" s="8">
        <f t="shared" ref="DX29:DX31" si="287">SUM(DN29:DW29)</f>
        <v>0</v>
      </c>
      <c r="DZ29" s="47">
        <f t="shared" si="67"/>
        <v>0</v>
      </c>
      <c r="EA29" s="6"/>
      <c r="EB29" s="6"/>
      <c r="EC29" s="6"/>
      <c r="ED29" s="6"/>
      <c r="EE29" s="6"/>
      <c r="EF29" s="6"/>
      <c r="EG29" s="6"/>
      <c r="EH29" s="6"/>
      <c r="EI29" s="6"/>
      <c r="EJ29" s="6"/>
      <c r="EK29" s="8">
        <f t="shared" ref="EK29:EK31" si="288">SUM(EA29:EJ29)</f>
        <v>0</v>
      </c>
      <c r="EM29" s="47">
        <f t="shared" si="69"/>
        <v>0</v>
      </c>
      <c r="EN29" s="6"/>
      <c r="EO29" s="6"/>
      <c r="EP29" s="6"/>
      <c r="EQ29" s="6"/>
      <c r="ER29" s="6"/>
      <c r="ES29" s="6"/>
      <c r="ET29" s="6"/>
      <c r="EU29" s="6"/>
      <c r="EV29" s="6"/>
      <c r="EW29" s="6"/>
      <c r="EX29" s="8">
        <f t="shared" ref="EX29:EX31" si="289">SUM(EN29:EW29)</f>
        <v>0</v>
      </c>
      <c r="FA29" s="47">
        <f t="shared" si="55"/>
        <v>0</v>
      </c>
      <c r="FB29" s="6">
        <f t="shared" si="283"/>
        <v>0</v>
      </c>
      <c r="FC29" s="6">
        <f t="shared" si="283"/>
        <v>0</v>
      </c>
      <c r="FD29" s="6">
        <f t="shared" si="283"/>
        <v>0</v>
      </c>
      <c r="FE29" s="6">
        <f t="shared" si="283"/>
        <v>0</v>
      </c>
      <c r="FF29" s="6">
        <f t="shared" si="283"/>
        <v>0</v>
      </c>
      <c r="FG29" s="6">
        <f t="shared" si="283"/>
        <v>0</v>
      </c>
      <c r="FH29" s="6">
        <f t="shared" si="283"/>
        <v>0</v>
      </c>
      <c r="FI29" s="6">
        <f t="shared" si="283"/>
        <v>0</v>
      </c>
      <c r="FJ29" s="6">
        <f t="shared" si="283"/>
        <v>0</v>
      </c>
      <c r="FK29" s="6">
        <f t="shared" si="283"/>
        <v>0</v>
      </c>
      <c r="FL29" s="8">
        <f t="shared" ref="FL29:FL31" si="290">SUM(FB29:FK29)</f>
        <v>0</v>
      </c>
      <c r="FO29" s="6">
        <f>IFERROR(IF($B29="Teknisk/adm. Bistand",(K29)*Tabeller!J$11,(K29)*Tabeller!J$10),0)</f>
        <v>0</v>
      </c>
      <c r="FP29" s="6">
        <f>IFERROR(IF($B29="Teknisk/adm. Bistand",(L29)*Tabeller!K$11,(L29)*Tabeller!K$10),0)</f>
        <v>0</v>
      </c>
      <c r="FQ29" s="6">
        <f>IFERROR(IF($B29="Teknisk/adm. Bistand",(M29)*Tabeller!L$11,(M29)*Tabeller!L$10),0)</f>
        <v>0</v>
      </c>
      <c r="FR29" s="6">
        <f>IFERROR(IF($B29="Teknisk/adm. Bistand",(N29)*Tabeller!M$11,(N29)*Tabeller!M$10),0)</f>
        <v>0</v>
      </c>
      <c r="FS29" s="6">
        <f>IFERROR(IF($B29="Teknisk/adm. Bistand",(O29)*Tabeller!N$11,(O29)*Tabeller!N$10),0)</f>
        <v>0</v>
      </c>
      <c r="FT29" s="6">
        <f>IFERROR(IF($B29="Teknisk/adm. Bistand",(P29)*Tabeller!O$11,(P29)*Tabeller!O$10),0)</f>
        <v>0</v>
      </c>
      <c r="FU29" s="6">
        <f>IFERROR(IF($B29="Teknisk/adm. Bistand",(Q29)*Tabeller!P$11,(Q29)*Tabeller!P$10),0)</f>
        <v>0</v>
      </c>
      <c r="FV29" s="6">
        <f>IFERROR(IF($B29="Teknisk/adm. Bistand",(R29)*Tabeller!Q$11,(R29)*Tabeller!Q$10),0)</f>
        <v>0</v>
      </c>
      <c r="FW29" s="6">
        <f>IFERROR(IF($B29="Teknisk/adm. Bistand",(S29)*Tabeller!R$11,(S29)*Tabeller!R$10),0)</f>
        <v>0</v>
      </c>
      <c r="FX29" s="6">
        <f>IFERROR(IF($B29="Teknisk/adm. Bistand",(T29)*Tabeller!S$11,(T29)*Tabeller!S$10),0)</f>
        <v>0</v>
      </c>
    </row>
    <row r="30" spans="2:180" ht="15" x14ac:dyDescent="0.25">
      <c r="B30" s="682"/>
      <c r="C30" s="683"/>
      <c r="D30" s="683"/>
      <c r="E30" s="683"/>
      <c r="F30" s="683"/>
      <c r="G30" s="683"/>
      <c r="H30" s="683"/>
      <c r="I30" s="683"/>
      <c r="J30" s="683"/>
      <c r="K30" s="683"/>
      <c r="L30" s="683"/>
      <c r="M30" s="683"/>
      <c r="N30" s="683"/>
      <c r="O30" s="683"/>
      <c r="P30" s="683"/>
      <c r="Q30" s="683"/>
      <c r="R30" s="683"/>
      <c r="S30" s="683"/>
      <c r="T30" s="684"/>
      <c r="AG30" s="6">
        <f t="shared" si="277"/>
        <v>0</v>
      </c>
      <c r="AH30" s="6">
        <f>AG30*Tabeller!$I$35</f>
        <v>0</v>
      </c>
      <c r="AI30" s="6">
        <f t="shared" si="278"/>
        <v>0</v>
      </c>
      <c r="AJ30" s="87">
        <f>AI30*Tabeller!$H$26</f>
        <v>0</v>
      </c>
      <c r="AK30" s="6">
        <f>SUM(AI30:AJ30,AL30)*Tabeller!$H$28</f>
        <v>0</v>
      </c>
      <c r="AL30" s="6">
        <f>AH30*Tabeller!$H$27</f>
        <v>0</v>
      </c>
      <c r="AM30" s="6">
        <f t="shared" si="279"/>
        <v>0</v>
      </c>
      <c r="AN30" s="6">
        <f>AM30+(IF(B30="Teknisk adm bistand",Registrering!$E$43,Registrering!$B$43))</f>
        <v>501000</v>
      </c>
      <c r="AO30" s="6">
        <f>AN30/Tabeller!$H$5</f>
        <v>307.73955773955777</v>
      </c>
      <c r="AP30" s="30"/>
      <c r="AR30" s="6">
        <f>((K30*Budsjett_FL!$AM30))</f>
        <v>0</v>
      </c>
      <c r="AS30" s="6">
        <f>((L30*Budsjett_FL!$AM30)*(Tabeller!J$35))</f>
        <v>0</v>
      </c>
      <c r="AT30" s="6">
        <f>((M30*Budsjett_FL!$AM30)*(Tabeller!K$35))</f>
        <v>0</v>
      </c>
      <c r="AU30" s="6">
        <f>((N30*Budsjett_FL!$AM30)*(Tabeller!L$35))</f>
        <v>0</v>
      </c>
      <c r="AV30" s="6">
        <f>((O30*Budsjett_FL!$AM30)*(Tabeller!M$35))</f>
        <v>0</v>
      </c>
      <c r="AW30" s="6">
        <f>((P30*Budsjett_FL!$AM30)*(Tabeller!N$35))</f>
        <v>0</v>
      </c>
      <c r="AX30" s="6">
        <f>((Q30*Budsjett_FL!$AM30)*(Tabeller!O$35))</f>
        <v>0</v>
      </c>
      <c r="AY30" s="6">
        <f>((R30*Budsjett_FL!$AM30)*(Tabeller!P$35))</f>
        <v>0</v>
      </c>
      <c r="AZ30" s="6">
        <f>((S30*Budsjett_FL!$AM30)*(Tabeller!Q$35))</f>
        <v>0</v>
      </c>
      <c r="BA30" s="6">
        <f>((T30*Budsjett_FL!$AM30)*(Tabeller!R$35))</f>
        <v>0</v>
      </c>
      <c r="BC30" s="6">
        <f t="shared" si="280"/>
        <v>0</v>
      </c>
      <c r="BD30" s="6">
        <f t="shared" si="280"/>
        <v>0</v>
      </c>
      <c r="BE30" s="6">
        <f t="shared" si="280"/>
        <v>0</v>
      </c>
      <c r="BF30" s="6">
        <f t="shared" si="280"/>
        <v>0</v>
      </c>
      <c r="BG30" s="6">
        <f t="shared" si="280"/>
        <v>0</v>
      </c>
      <c r="BH30" s="6">
        <f t="shared" si="280"/>
        <v>0</v>
      </c>
      <c r="BI30" s="6">
        <f t="shared" si="280"/>
        <v>0</v>
      </c>
      <c r="BJ30" s="6">
        <f t="shared" si="280"/>
        <v>0</v>
      </c>
      <c r="BK30" s="6">
        <f t="shared" si="280"/>
        <v>0</v>
      </c>
      <c r="BL30" s="6">
        <f t="shared" si="280"/>
        <v>0</v>
      </c>
      <c r="BO30" s="6"/>
      <c r="BP30" s="6"/>
      <c r="BQ30" s="6"/>
      <c r="BR30" s="6"/>
      <c r="BS30" s="6"/>
      <c r="BT30" s="6"/>
      <c r="BU30" s="6"/>
      <c r="BV30" s="6"/>
      <c r="BW30" s="6"/>
      <c r="BX30" s="6"/>
      <c r="CA30" s="6">
        <f t="shared" si="284"/>
        <v>0</v>
      </c>
      <c r="CB30" s="6">
        <f t="shared" si="281"/>
        <v>0</v>
      </c>
      <c r="CC30" s="6">
        <f t="shared" si="281"/>
        <v>0</v>
      </c>
      <c r="CD30" s="6">
        <f t="shared" si="281"/>
        <v>0</v>
      </c>
      <c r="CE30" s="6">
        <f t="shared" si="281"/>
        <v>0</v>
      </c>
      <c r="CF30" s="6">
        <f t="shared" si="281"/>
        <v>0</v>
      </c>
      <c r="CG30" s="6">
        <f t="shared" si="281"/>
        <v>0</v>
      </c>
      <c r="CH30" s="6">
        <f t="shared" si="281"/>
        <v>0</v>
      </c>
      <c r="CI30" s="6">
        <f t="shared" si="281"/>
        <v>0</v>
      </c>
      <c r="CJ30" s="6">
        <f t="shared" si="281"/>
        <v>0</v>
      </c>
      <c r="CL30" s="47">
        <f>B30</f>
        <v>0</v>
      </c>
      <c r="CM30" s="6"/>
      <c r="CN30" s="6"/>
      <c r="CO30" s="6"/>
      <c r="CP30" s="6"/>
      <c r="CQ30" s="6"/>
      <c r="CR30" s="6"/>
      <c r="CS30" s="6"/>
      <c r="CT30" s="6"/>
      <c r="CU30" s="6"/>
      <c r="CV30" s="6"/>
      <c r="CW30" s="8">
        <f t="shared" si="285"/>
        <v>0</v>
      </c>
      <c r="CZ30" s="47">
        <f t="shared" si="282"/>
        <v>0</v>
      </c>
      <c r="DA30" s="6"/>
      <c r="DB30" s="6"/>
      <c r="DC30" s="6"/>
      <c r="DD30" s="6"/>
      <c r="DE30" s="6"/>
      <c r="DF30" s="6"/>
      <c r="DG30" s="6"/>
      <c r="DH30" s="6"/>
      <c r="DI30" s="6"/>
      <c r="DJ30" s="6"/>
      <c r="DK30" s="8">
        <f t="shared" si="286"/>
        <v>0</v>
      </c>
      <c r="DM30" s="47">
        <f t="shared" si="65"/>
        <v>0</v>
      </c>
      <c r="DN30" s="6"/>
      <c r="DO30" s="6"/>
      <c r="DP30" s="6"/>
      <c r="DQ30" s="6"/>
      <c r="DR30" s="6"/>
      <c r="DS30" s="6"/>
      <c r="DT30" s="6"/>
      <c r="DU30" s="6"/>
      <c r="DV30" s="6"/>
      <c r="DW30" s="6"/>
      <c r="DX30" s="8">
        <f t="shared" si="287"/>
        <v>0</v>
      </c>
      <c r="DZ30" s="47">
        <f t="shared" si="67"/>
        <v>0</v>
      </c>
      <c r="EA30" s="6"/>
      <c r="EB30" s="6"/>
      <c r="EC30" s="6"/>
      <c r="ED30" s="6"/>
      <c r="EE30" s="6"/>
      <c r="EF30" s="6"/>
      <c r="EG30" s="6"/>
      <c r="EH30" s="6"/>
      <c r="EI30" s="6"/>
      <c r="EJ30" s="6"/>
      <c r="EK30" s="8">
        <f t="shared" si="288"/>
        <v>0</v>
      </c>
      <c r="EM30" s="47">
        <f t="shared" si="69"/>
        <v>0</v>
      </c>
      <c r="EN30" s="6"/>
      <c r="EO30" s="6"/>
      <c r="EP30" s="6"/>
      <c r="EQ30" s="6"/>
      <c r="ER30" s="6"/>
      <c r="ES30" s="6"/>
      <c r="ET30" s="6"/>
      <c r="EU30" s="6"/>
      <c r="EV30" s="6"/>
      <c r="EW30" s="6"/>
      <c r="EX30" s="8">
        <f t="shared" si="289"/>
        <v>0</v>
      </c>
      <c r="FA30" s="47">
        <f t="shared" si="55"/>
        <v>0</v>
      </c>
      <c r="FB30" s="6">
        <f t="shared" si="283"/>
        <v>0</v>
      </c>
      <c r="FC30" s="6">
        <f t="shared" si="283"/>
        <v>0</v>
      </c>
      <c r="FD30" s="6">
        <f t="shared" si="283"/>
        <v>0</v>
      </c>
      <c r="FE30" s="6">
        <f t="shared" si="283"/>
        <v>0</v>
      </c>
      <c r="FF30" s="6">
        <f t="shared" si="283"/>
        <v>0</v>
      </c>
      <c r="FG30" s="6">
        <f t="shared" si="283"/>
        <v>0</v>
      </c>
      <c r="FH30" s="6">
        <f t="shared" si="283"/>
        <v>0</v>
      </c>
      <c r="FI30" s="6">
        <f t="shared" si="283"/>
        <v>0</v>
      </c>
      <c r="FJ30" s="6">
        <f t="shared" si="283"/>
        <v>0</v>
      </c>
      <c r="FK30" s="6">
        <f t="shared" si="283"/>
        <v>0</v>
      </c>
      <c r="FL30" s="8">
        <f t="shared" ref="FL30" si="291">SUM(FB30:FK30)</f>
        <v>0</v>
      </c>
      <c r="FO30" s="6">
        <f>IFERROR(IF($B30="Teknisk/adm. Bistand",(K30)*Tabeller!J$11,(K30)*Tabeller!J$10),0)</f>
        <v>0</v>
      </c>
      <c r="FP30" s="6">
        <f>IFERROR(IF($B30="Teknisk/adm. Bistand",(L30)*Tabeller!K$11,(L30)*Tabeller!K$10),0)</f>
        <v>0</v>
      </c>
      <c r="FQ30" s="6">
        <f>IFERROR(IF($B30="Teknisk/adm. Bistand",(M30)*Tabeller!L$11,(M30)*Tabeller!L$10),0)</f>
        <v>0</v>
      </c>
      <c r="FR30" s="6">
        <f>IFERROR(IF($B30="Teknisk/adm. Bistand",(N30)*Tabeller!M$11,(N30)*Tabeller!M$10),0)</f>
        <v>0</v>
      </c>
      <c r="FS30" s="6">
        <f>IFERROR(IF($B30="Teknisk/adm. Bistand",(O30)*Tabeller!N$11,(O30)*Tabeller!N$10),0)</f>
        <v>0</v>
      </c>
      <c r="FT30" s="6">
        <f>IFERROR(IF($B30="Teknisk/adm. Bistand",(P30)*Tabeller!O$11,(P30)*Tabeller!O$10),0)</f>
        <v>0</v>
      </c>
      <c r="FU30" s="6">
        <f>IFERROR(IF($B30="Teknisk/adm. Bistand",(Q30)*Tabeller!P$11,(Q30)*Tabeller!P$10),0)</f>
        <v>0</v>
      </c>
      <c r="FV30" s="6">
        <f>IFERROR(IF($B30="Teknisk/adm. Bistand",(R30)*Tabeller!Q$11,(R30)*Tabeller!Q$10),0)</f>
        <v>0</v>
      </c>
      <c r="FW30" s="6">
        <f>IFERROR(IF($B30="Teknisk/adm. Bistand",(S30)*Tabeller!R$11,(S30)*Tabeller!R$10),0)</f>
        <v>0</v>
      </c>
      <c r="FX30" s="6">
        <f>IFERROR(IF($B30="Teknisk/adm. Bistand",(T30)*Tabeller!S$11,(T30)*Tabeller!S$10),0)</f>
        <v>0</v>
      </c>
    </row>
    <row r="31" spans="2:180" ht="15" x14ac:dyDescent="0.25">
      <c r="B31" s="514" t="s">
        <v>118</v>
      </c>
      <c r="C31" s="16">
        <f>SUM(C28:C30)</f>
        <v>0</v>
      </c>
      <c r="D31" s="16">
        <f>SUM(D28:D30)</f>
        <v>0</v>
      </c>
      <c r="E31" s="16">
        <f>SUM(E28:E30)</f>
        <v>0</v>
      </c>
      <c r="F31" s="16">
        <f>SUM(F28:F30)</f>
        <v>0</v>
      </c>
      <c r="G31" s="57">
        <f>SUM(G28:G30)</f>
        <v>0</v>
      </c>
      <c r="H31" s="514"/>
      <c r="I31" s="514"/>
      <c r="J31" s="16"/>
      <c r="K31" s="515">
        <f t="shared" ref="K31:T31" si="292">SUM(K28:K30)</f>
        <v>0</v>
      </c>
      <c r="L31" s="515">
        <f t="shared" si="292"/>
        <v>0</v>
      </c>
      <c r="M31" s="515">
        <f t="shared" si="292"/>
        <v>0</v>
      </c>
      <c r="N31" s="515">
        <f t="shared" si="292"/>
        <v>0</v>
      </c>
      <c r="O31" s="515">
        <f t="shared" si="292"/>
        <v>0</v>
      </c>
      <c r="P31" s="515">
        <f t="shared" si="292"/>
        <v>0</v>
      </c>
      <c r="Q31" s="515">
        <f t="shared" si="292"/>
        <v>0</v>
      </c>
      <c r="R31" s="515">
        <f t="shared" si="292"/>
        <v>0</v>
      </c>
      <c r="S31" s="515">
        <f t="shared" si="292"/>
        <v>0</v>
      </c>
      <c r="T31" s="515">
        <f t="shared" si="292"/>
        <v>0</v>
      </c>
      <c r="AR31" s="8">
        <f t="shared" ref="AR31:BA31" si="293">SUM(AR28:AR30)</f>
        <v>0</v>
      </c>
      <c r="AS31" s="8">
        <f t="shared" si="293"/>
        <v>0</v>
      </c>
      <c r="AT31" s="8">
        <f t="shared" si="293"/>
        <v>0</v>
      </c>
      <c r="AU31" s="8">
        <f t="shared" si="293"/>
        <v>0</v>
      </c>
      <c r="AV31" s="8">
        <f t="shared" si="293"/>
        <v>0</v>
      </c>
      <c r="AW31" s="8">
        <f t="shared" si="293"/>
        <v>0</v>
      </c>
      <c r="AX31" s="8">
        <f t="shared" si="293"/>
        <v>0</v>
      </c>
      <c r="AY31" s="8">
        <f t="shared" si="293"/>
        <v>0</v>
      </c>
      <c r="AZ31" s="8">
        <f t="shared" si="293"/>
        <v>0</v>
      </c>
      <c r="BA31" s="8">
        <f t="shared" si="293"/>
        <v>0</v>
      </c>
      <c r="BB31" s="30">
        <f>SUM(AR31:BA31)</f>
        <v>0</v>
      </c>
      <c r="BC31" s="8">
        <f t="shared" ref="BC31:BL31" si="294">SUM(BC28:BC30)</f>
        <v>0</v>
      </c>
      <c r="BD31" s="8">
        <f t="shared" si="294"/>
        <v>0</v>
      </c>
      <c r="BE31" s="8">
        <f t="shared" si="294"/>
        <v>0</v>
      </c>
      <c r="BF31" s="8">
        <f t="shared" si="294"/>
        <v>0</v>
      </c>
      <c r="BG31" s="8">
        <f t="shared" si="294"/>
        <v>0</v>
      </c>
      <c r="BH31" s="8">
        <f t="shared" si="294"/>
        <v>0</v>
      </c>
      <c r="BI31" s="8">
        <f t="shared" si="294"/>
        <v>0</v>
      </c>
      <c r="BJ31" s="8">
        <f t="shared" si="294"/>
        <v>0</v>
      </c>
      <c r="BK31" s="8">
        <f t="shared" si="294"/>
        <v>0</v>
      </c>
      <c r="BL31" s="8">
        <f t="shared" si="294"/>
        <v>0</v>
      </c>
      <c r="BO31" s="8">
        <f t="shared" ref="BO31:BX31" si="295">SUM(BO28:BO30)</f>
        <v>0</v>
      </c>
      <c r="BP31" s="8">
        <f t="shared" si="295"/>
        <v>0</v>
      </c>
      <c r="BQ31" s="8">
        <f t="shared" si="295"/>
        <v>0</v>
      </c>
      <c r="BR31" s="8">
        <f t="shared" si="295"/>
        <v>0</v>
      </c>
      <c r="BS31" s="8">
        <f t="shared" si="295"/>
        <v>0</v>
      </c>
      <c r="BT31" s="8">
        <f t="shared" si="295"/>
        <v>0</v>
      </c>
      <c r="BU31" s="8">
        <f t="shared" si="295"/>
        <v>0</v>
      </c>
      <c r="BV31" s="8">
        <f t="shared" si="295"/>
        <v>0</v>
      </c>
      <c r="BW31" s="8">
        <f t="shared" si="295"/>
        <v>0</v>
      </c>
      <c r="BX31" s="8">
        <f t="shared" si="295"/>
        <v>0</v>
      </c>
      <c r="CA31" s="8">
        <f t="shared" ref="CA31:CJ31" si="296">SUM(CA28:CA30)</f>
        <v>0</v>
      </c>
      <c r="CB31" s="8">
        <f t="shared" si="296"/>
        <v>0</v>
      </c>
      <c r="CC31" s="8">
        <f t="shared" si="296"/>
        <v>0</v>
      </c>
      <c r="CD31" s="8">
        <f t="shared" si="296"/>
        <v>0</v>
      </c>
      <c r="CE31" s="8">
        <f t="shared" si="296"/>
        <v>0</v>
      </c>
      <c r="CF31" s="8">
        <f t="shared" si="296"/>
        <v>0</v>
      </c>
      <c r="CG31" s="8">
        <f t="shared" si="296"/>
        <v>0</v>
      </c>
      <c r="CH31" s="8">
        <f t="shared" si="296"/>
        <v>0</v>
      </c>
      <c r="CI31" s="8">
        <f t="shared" si="296"/>
        <v>0</v>
      </c>
      <c r="CJ31" s="8">
        <f t="shared" si="296"/>
        <v>0</v>
      </c>
      <c r="CL31" s="47" t="str">
        <f>B31</f>
        <v xml:space="preserve">Sum frikjøp art 5896 </v>
      </c>
      <c r="CM31" s="6"/>
      <c r="CN31" s="6"/>
      <c r="CO31" s="6"/>
      <c r="CP31" s="6"/>
      <c r="CQ31" s="6"/>
      <c r="CR31" s="6"/>
      <c r="CS31" s="6"/>
      <c r="CT31" s="6"/>
      <c r="CU31" s="6"/>
      <c r="CV31" s="6"/>
      <c r="CW31" s="8">
        <f t="shared" si="285"/>
        <v>0</v>
      </c>
      <c r="CZ31" s="47" t="str">
        <f t="shared" si="282"/>
        <v xml:space="preserve">Sum frikjøp art 5896 </v>
      </c>
      <c r="DA31" s="6"/>
      <c r="DB31" s="6"/>
      <c r="DC31" s="6"/>
      <c r="DD31" s="6"/>
      <c r="DE31" s="6"/>
      <c r="DF31" s="6"/>
      <c r="DG31" s="6"/>
      <c r="DH31" s="6"/>
      <c r="DI31" s="6"/>
      <c r="DJ31" s="6"/>
      <c r="DK31" s="8">
        <f t="shared" si="286"/>
        <v>0</v>
      </c>
      <c r="DM31" s="47" t="str">
        <f t="shared" si="65"/>
        <v xml:space="preserve">Sum frikjøp art 5896 </v>
      </c>
      <c r="DN31" s="6"/>
      <c r="DO31" s="6"/>
      <c r="DP31" s="6"/>
      <c r="DQ31" s="6"/>
      <c r="DR31" s="6"/>
      <c r="DS31" s="6"/>
      <c r="DT31" s="6"/>
      <c r="DU31" s="6"/>
      <c r="DV31" s="6"/>
      <c r="DW31" s="6"/>
      <c r="DX31" s="8">
        <f t="shared" si="287"/>
        <v>0</v>
      </c>
      <c r="DZ31" s="47" t="str">
        <f t="shared" si="67"/>
        <v xml:space="preserve">Sum frikjøp art 5896 </v>
      </c>
      <c r="EA31" s="6"/>
      <c r="EB31" s="6"/>
      <c r="EC31" s="6"/>
      <c r="ED31" s="6"/>
      <c r="EE31" s="6"/>
      <c r="EF31" s="6"/>
      <c r="EG31" s="6"/>
      <c r="EH31" s="6"/>
      <c r="EI31" s="6"/>
      <c r="EJ31" s="6"/>
      <c r="EK31" s="8">
        <f t="shared" si="288"/>
        <v>0</v>
      </c>
      <c r="EM31" s="47" t="str">
        <f t="shared" si="69"/>
        <v xml:space="preserve">Sum frikjøp art 5896 </v>
      </c>
      <c r="EN31" s="6"/>
      <c r="EO31" s="6"/>
      <c r="EP31" s="6"/>
      <c r="EQ31" s="6"/>
      <c r="ER31" s="6"/>
      <c r="ES31" s="6"/>
      <c r="ET31" s="6"/>
      <c r="EU31" s="6"/>
      <c r="EV31" s="6"/>
      <c r="EW31" s="6"/>
      <c r="EX31" s="8">
        <f t="shared" si="289"/>
        <v>0</v>
      </c>
      <c r="FA31" s="47" t="str">
        <f t="shared" si="55"/>
        <v xml:space="preserve">Sum frikjøp art 5896 </v>
      </c>
      <c r="FB31" s="8">
        <f t="shared" ref="FB31:FK31" si="297">SUM(FB28:FB30)</f>
        <v>0</v>
      </c>
      <c r="FC31" s="8">
        <f t="shared" si="297"/>
        <v>0</v>
      </c>
      <c r="FD31" s="8">
        <f t="shared" si="297"/>
        <v>0</v>
      </c>
      <c r="FE31" s="8">
        <f t="shared" si="297"/>
        <v>0</v>
      </c>
      <c r="FF31" s="8">
        <f t="shared" si="297"/>
        <v>0</v>
      </c>
      <c r="FG31" s="8">
        <f t="shared" si="297"/>
        <v>0</v>
      </c>
      <c r="FH31" s="8">
        <f t="shared" si="297"/>
        <v>0</v>
      </c>
      <c r="FI31" s="8">
        <f t="shared" si="297"/>
        <v>0</v>
      </c>
      <c r="FJ31" s="8">
        <f t="shared" si="297"/>
        <v>0</v>
      </c>
      <c r="FK31" s="8">
        <f t="shared" si="297"/>
        <v>0</v>
      </c>
      <c r="FL31" s="8">
        <f t="shared" si="290"/>
        <v>0</v>
      </c>
      <c r="FO31" s="8">
        <f t="shared" ref="FO31:FX31" si="298">SUM(FO28:FO30)</f>
        <v>0</v>
      </c>
      <c r="FP31" s="8">
        <f t="shared" si="298"/>
        <v>0</v>
      </c>
      <c r="FQ31" s="8">
        <f t="shared" si="298"/>
        <v>0</v>
      </c>
      <c r="FR31" s="8">
        <f t="shared" si="298"/>
        <v>0</v>
      </c>
      <c r="FS31" s="8">
        <f t="shared" si="298"/>
        <v>0</v>
      </c>
      <c r="FT31" s="8">
        <f t="shared" si="298"/>
        <v>0</v>
      </c>
      <c r="FU31" s="8">
        <f t="shared" si="298"/>
        <v>0</v>
      </c>
      <c r="FV31" s="8">
        <f t="shared" si="298"/>
        <v>0</v>
      </c>
      <c r="FW31" s="8">
        <f t="shared" si="298"/>
        <v>0</v>
      </c>
      <c r="FX31" s="8">
        <f t="shared" si="298"/>
        <v>0</v>
      </c>
    </row>
    <row r="32" spans="2:180" ht="21" x14ac:dyDescent="0.35">
      <c r="B32" s="28"/>
      <c r="H32" s="24"/>
      <c r="I32" s="24"/>
      <c r="J32" s="28"/>
      <c r="K32" s="29" t="s">
        <v>22</v>
      </c>
      <c r="CL32" s="22"/>
      <c r="DM32" s="47">
        <f t="shared" si="65"/>
        <v>0</v>
      </c>
      <c r="DZ32" s="47">
        <f t="shared" si="67"/>
        <v>0</v>
      </c>
      <c r="EM32" s="47">
        <f t="shared" si="69"/>
        <v>0</v>
      </c>
      <c r="FA32" s="47">
        <f t="shared" si="55"/>
        <v>0</v>
      </c>
    </row>
    <row r="33" spans="2:180" ht="15" x14ac:dyDescent="0.25">
      <c r="B33" s="270" t="s">
        <v>43</v>
      </c>
      <c r="C33" s="272" t="s">
        <v>113</v>
      </c>
      <c r="D33" s="272" t="s">
        <v>23</v>
      </c>
      <c r="E33" s="272" t="s">
        <v>24</v>
      </c>
      <c r="F33" s="272" t="s">
        <v>25</v>
      </c>
      <c r="G33" s="272" t="s">
        <v>26</v>
      </c>
      <c r="H33" s="270" t="s">
        <v>27</v>
      </c>
      <c r="I33" s="270" t="s">
        <v>28</v>
      </c>
      <c r="J33" s="270" t="s">
        <v>29</v>
      </c>
      <c r="K33" s="271">
        <f t="shared" ref="K33:T33" si="299">K27</f>
        <v>2025</v>
      </c>
      <c r="L33" s="271">
        <f t="shared" si="299"/>
        <v>2026</v>
      </c>
      <c r="M33" s="271">
        <f t="shared" si="299"/>
        <v>2027</v>
      </c>
      <c r="N33" s="271">
        <f t="shared" si="299"/>
        <v>2028</v>
      </c>
      <c r="O33" s="271">
        <f t="shared" si="299"/>
        <v>2029</v>
      </c>
      <c r="P33" s="271">
        <f t="shared" si="299"/>
        <v>2030</v>
      </c>
      <c r="Q33" s="271">
        <f t="shared" si="299"/>
        <v>2031</v>
      </c>
      <c r="R33" s="271">
        <f t="shared" si="299"/>
        <v>2032</v>
      </c>
      <c r="S33" s="271">
        <f t="shared" si="299"/>
        <v>2033</v>
      </c>
      <c r="T33" s="271">
        <f t="shared" si="299"/>
        <v>2034</v>
      </c>
      <c r="AG33" s="31" t="s">
        <v>30</v>
      </c>
      <c r="AH33" s="31" t="s">
        <v>31</v>
      </c>
      <c r="AI33" s="31" t="s">
        <v>32</v>
      </c>
      <c r="AJ33" s="31" t="s">
        <v>33</v>
      </c>
      <c r="AK33" s="31" t="s">
        <v>34</v>
      </c>
      <c r="AL33" s="31" t="s">
        <v>35</v>
      </c>
      <c r="AM33" s="31" t="s">
        <v>36</v>
      </c>
      <c r="AN33" s="31" t="s">
        <v>37</v>
      </c>
      <c r="AO33" s="31" t="s">
        <v>38</v>
      </c>
      <c r="AR33" s="8">
        <f t="shared" ref="AR33:BA33" si="300">K33</f>
        <v>2025</v>
      </c>
      <c r="AS33" s="8">
        <f t="shared" si="300"/>
        <v>2026</v>
      </c>
      <c r="AT33" s="8">
        <f t="shared" si="300"/>
        <v>2027</v>
      </c>
      <c r="AU33" s="8">
        <f t="shared" si="300"/>
        <v>2028</v>
      </c>
      <c r="AV33" s="8">
        <f t="shared" si="300"/>
        <v>2029</v>
      </c>
      <c r="AW33" s="8">
        <f t="shared" si="300"/>
        <v>2030</v>
      </c>
      <c r="AX33" s="8">
        <f t="shared" si="300"/>
        <v>2031</v>
      </c>
      <c r="AY33" s="8">
        <f t="shared" si="300"/>
        <v>2032</v>
      </c>
      <c r="AZ33" s="8">
        <f t="shared" si="300"/>
        <v>2033</v>
      </c>
      <c r="BA33" s="8">
        <f t="shared" si="300"/>
        <v>2034</v>
      </c>
      <c r="BC33" s="6">
        <f t="shared" ref="BC33:BL33" si="301">AR33</f>
        <v>2025</v>
      </c>
      <c r="BD33" s="6">
        <f t="shared" si="301"/>
        <v>2026</v>
      </c>
      <c r="BE33" s="6">
        <f t="shared" si="301"/>
        <v>2027</v>
      </c>
      <c r="BF33" s="6">
        <f t="shared" si="301"/>
        <v>2028</v>
      </c>
      <c r="BG33" s="6">
        <f t="shared" si="301"/>
        <v>2029</v>
      </c>
      <c r="BH33" s="6">
        <f t="shared" si="301"/>
        <v>2030</v>
      </c>
      <c r="BI33" s="6">
        <f t="shared" si="301"/>
        <v>2031</v>
      </c>
      <c r="BJ33" s="6">
        <f t="shared" si="301"/>
        <v>2032</v>
      </c>
      <c r="BK33" s="6">
        <f t="shared" si="301"/>
        <v>2033</v>
      </c>
      <c r="BL33" s="6">
        <f t="shared" si="301"/>
        <v>2034</v>
      </c>
      <c r="BO33" s="8">
        <f>BC33</f>
        <v>2025</v>
      </c>
      <c r="BP33" s="8">
        <f t="shared" ref="BP33:BX33" si="302">BD33</f>
        <v>2026</v>
      </c>
      <c r="BQ33" s="8">
        <f t="shared" si="302"/>
        <v>2027</v>
      </c>
      <c r="BR33" s="8">
        <f t="shared" si="302"/>
        <v>2028</v>
      </c>
      <c r="BS33" s="8">
        <f t="shared" si="302"/>
        <v>2029</v>
      </c>
      <c r="BT33" s="8">
        <f t="shared" si="302"/>
        <v>2030</v>
      </c>
      <c r="BU33" s="8">
        <f t="shared" si="302"/>
        <v>2031</v>
      </c>
      <c r="BV33" s="8">
        <f t="shared" si="302"/>
        <v>2032</v>
      </c>
      <c r="BW33" s="8">
        <f t="shared" si="302"/>
        <v>2033</v>
      </c>
      <c r="BX33" s="8">
        <f t="shared" si="302"/>
        <v>2034</v>
      </c>
      <c r="CA33" s="8">
        <f t="shared" ref="CA33:CJ33" si="303">CM33</f>
        <v>2025</v>
      </c>
      <c r="CB33" s="8">
        <f t="shared" si="303"/>
        <v>2026</v>
      </c>
      <c r="CC33" s="8">
        <f t="shared" si="303"/>
        <v>2027</v>
      </c>
      <c r="CD33" s="8">
        <f t="shared" si="303"/>
        <v>2028</v>
      </c>
      <c r="CE33" s="8">
        <f t="shared" si="303"/>
        <v>2029</v>
      </c>
      <c r="CF33" s="8">
        <f t="shared" si="303"/>
        <v>2030</v>
      </c>
      <c r="CG33" s="8">
        <f t="shared" si="303"/>
        <v>2031</v>
      </c>
      <c r="CH33" s="8">
        <f t="shared" si="303"/>
        <v>2032</v>
      </c>
      <c r="CI33" s="8">
        <f t="shared" si="303"/>
        <v>2033</v>
      </c>
      <c r="CJ33" s="8">
        <f t="shared" si="303"/>
        <v>2034</v>
      </c>
      <c r="CM33" s="8">
        <f>BO33</f>
        <v>2025</v>
      </c>
      <c r="CN33" s="8">
        <f t="shared" ref="CN33:CV33" si="304">BP33</f>
        <v>2026</v>
      </c>
      <c r="CO33" s="8">
        <f t="shared" si="304"/>
        <v>2027</v>
      </c>
      <c r="CP33" s="8">
        <f t="shared" si="304"/>
        <v>2028</v>
      </c>
      <c r="CQ33" s="8">
        <f t="shared" si="304"/>
        <v>2029</v>
      </c>
      <c r="CR33" s="8">
        <f t="shared" si="304"/>
        <v>2030</v>
      </c>
      <c r="CS33" s="8">
        <f t="shared" si="304"/>
        <v>2031</v>
      </c>
      <c r="CT33" s="8">
        <f t="shared" si="304"/>
        <v>2032</v>
      </c>
      <c r="CU33" s="8">
        <f t="shared" si="304"/>
        <v>2033</v>
      </c>
      <c r="CV33" s="8">
        <f t="shared" si="304"/>
        <v>2034</v>
      </c>
      <c r="CW33" s="8" t="s">
        <v>25</v>
      </c>
      <c r="CZ33" s="47"/>
      <c r="DA33" s="8">
        <f>BO33</f>
        <v>2025</v>
      </c>
      <c r="DB33" s="8">
        <f t="shared" ref="DB33:DK33" si="305">BP33</f>
        <v>2026</v>
      </c>
      <c r="DC33" s="8">
        <f t="shared" si="305"/>
        <v>2027</v>
      </c>
      <c r="DD33" s="8">
        <f t="shared" si="305"/>
        <v>2028</v>
      </c>
      <c r="DE33" s="8">
        <f t="shared" si="305"/>
        <v>2029</v>
      </c>
      <c r="DF33" s="8">
        <f t="shared" si="305"/>
        <v>2030</v>
      </c>
      <c r="DG33" s="8">
        <f t="shared" si="305"/>
        <v>2031</v>
      </c>
      <c r="DH33" s="8">
        <f t="shared" si="305"/>
        <v>2032</v>
      </c>
      <c r="DI33" s="8">
        <f t="shared" si="305"/>
        <v>2033</v>
      </c>
      <c r="DJ33" s="8">
        <f t="shared" si="305"/>
        <v>2034</v>
      </c>
      <c r="DK33" s="8">
        <f t="shared" si="305"/>
        <v>0</v>
      </c>
      <c r="DM33" s="47">
        <f t="shared" si="65"/>
        <v>0</v>
      </c>
      <c r="DN33" s="8">
        <f t="shared" ref="DN33:DX33" si="306">DN27</f>
        <v>2025</v>
      </c>
      <c r="DO33" s="8">
        <f t="shared" si="306"/>
        <v>2026</v>
      </c>
      <c r="DP33" s="8">
        <f t="shared" si="306"/>
        <v>2027</v>
      </c>
      <c r="DQ33" s="8">
        <f t="shared" si="306"/>
        <v>2028</v>
      </c>
      <c r="DR33" s="8">
        <f t="shared" si="306"/>
        <v>2029</v>
      </c>
      <c r="DS33" s="8">
        <f t="shared" si="306"/>
        <v>2030</v>
      </c>
      <c r="DT33" s="8">
        <f t="shared" si="306"/>
        <v>2031</v>
      </c>
      <c r="DU33" s="8">
        <f t="shared" si="306"/>
        <v>2032</v>
      </c>
      <c r="DV33" s="8">
        <f t="shared" si="306"/>
        <v>2033</v>
      </c>
      <c r="DW33" s="8">
        <f t="shared" si="306"/>
        <v>2034</v>
      </c>
      <c r="DX33" s="8">
        <f t="shared" si="306"/>
        <v>0</v>
      </c>
      <c r="DZ33" s="47">
        <f t="shared" si="67"/>
        <v>0</v>
      </c>
      <c r="EA33" s="8">
        <f t="shared" ref="EA33:EK33" si="307">EA27</f>
        <v>2025</v>
      </c>
      <c r="EB33" s="8">
        <f t="shared" si="307"/>
        <v>2026</v>
      </c>
      <c r="EC33" s="8">
        <f t="shared" si="307"/>
        <v>2027</v>
      </c>
      <c r="ED33" s="8">
        <f t="shared" si="307"/>
        <v>2028</v>
      </c>
      <c r="EE33" s="8">
        <f t="shared" si="307"/>
        <v>2029</v>
      </c>
      <c r="EF33" s="8">
        <f t="shared" si="307"/>
        <v>2030</v>
      </c>
      <c r="EG33" s="8">
        <f t="shared" si="307"/>
        <v>2031</v>
      </c>
      <c r="EH33" s="8">
        <f t="shared" si="307"/>
        <v>2032</v>
      </c>
      <c r="EI33" s="8">
        <f t="shared" si="307"/>
        <v>2033</v>
      </c>
      <c r="EJ33" s="8">
        <f t="shared" si="307"/>
        <v>2034</v>
      </c>
      <c r="EK33" s="8" t="str">
        <f t="shared" si="307"/>
        <v>Totalt</v>
      </c>
      <c r="EM33" s="47">
        <f t="shared" si="69"/>
        <v>0</v>
      </c>
      <c r="EN33" s="8">
        <f t="shared" ref="EN33:EX33" si="308">EN27</f>
        <v>2025</v>
      </c>
      <c r="EO33" s="8">
        <f t="shared" si="308"/>
        <v>2026</v>
      </c>
      <c r="EP33" s="8">
        <f t="shared" si="308"/>
        <v>2027</v>
      </c>
      <c r="EQ33" s="8">
        <f t="shared" si="308"/>
        <v>2028</v>
      </c>
      <c r="ER33" s="8">
        <f t="shared" si="308"/>
        <v>2029</v>
      </c>
      <c r="ES33" s="8">
        <f t="shared" si="308"/>
        <v>2030</v>
      </c>
      <c r="ET33" s="8">
        <f t="shared" si="308"/>
        <v>2031</v>
      </c>
      <c r="EU33" s="8">
        <f t="shared" si="308"/>
        <v>2032</v>
      </c>
      <c r="EV33" s="8">
        <f t="shared" si="308"/>
        <v>2033</v>
      </c>
      <c r="EW33" s="8">
        <f t="shared" si="308"/>
        <v>2034</v>
      </c>
      <c r="EX33" s="8">
        <f t="shared" si="308"/>
        <v>0</v>
      </c>
      <c r="FA33" s="47">
        <f t="shared" si="55"/>
        <v>0</v>
      </c>
      <c r="FB33" s="8">
        <f t="shared" ref="FB33:FL33" si="309">FB27</f>
        <v>2025</v>
      </c>
      <c r="FC33" s="8">
        <f t="shared" si="309"/>
        <v>2026</v>
      </c>
      <c r="FD33" s="8">
        <f t="shared" si="309"/>
        <v>2027</v>
      </c>
      <c r="FE33" s="8">
        <f t="shared" si="309"/>
        <v>2028</v>
      </c>
      <c r="FF33" s="8">
        <f t="shared" si="309"/>
        <v>2029</v>
      </c>
      <c r="FG33" s="8">
        <f t="shared" si="309"/>
        <v>2030</v>
      </c>
      <c r="FH33" s="8">
        <f t="shared" si="309"/>
        <v>2031</v>
      </c>
      <c r="FI33" s="8">
        <f t="shared" si="309"/>
        <v>2032</v>
      </c>
      <c r="FJ33" s="8">
        <f t="shared" si="309"/>
        <v>2033</v>
      </c>
      <c r="FK33" s="8">
        <f t="shared" si="309"/>
        <v>2034</v>
      </c>
      <c r="FL33" s="8">
        <f t="shared" si="309"/>
        <v>0</v>
      </c>
      <c r="FO33" s="6">
        <f t="shared" ref="FO33:FX33" si="310">AR33</f>
        <v>2025</v>
      </c>
      <c r="FP33" s="6">
        <f t="shared" si="310"/>
        <v>2026</v>
      </c>
      <c r="FQ33" s="6">
        <f t="shared" si="310"/>
        <v>2027</v>
      </c>
      <c r="FR33" s="6">
        <f t="shared" si="310"/>
        <v>2028</v>
      </c>
      <c r="FS33" s="6">
        <f t="shared" si="310"/>
        <v>2029</v>
      </c>
      <c r="FT33" s="6">
        <f t="shared" si="310"/>
        <v>2030</v>
      </c>
      <c r="FU33" s="6">
        <f t="shared" si="310"/>
        <v>2031</v>
      </c>
      <c r="FV33" s="6">
        <f t="shared" si="310"/>
        <v>2032</v>
      </c>
      <c r="FW33" s="6">
        <f t="shared" si="310"/>
        <v>2033</v>
      </c>
      <c r="FX33" s="6">
        <f t="shared" si="310"/>
        <v>2034</v>
      </c>
    </row>
    <row r="34" spans="2:180" ht="15" x14ac:dyDescent="0.25">
      <c r="B34" s="511"/>
      <c r="C34" s="420" t="e">
        <f>IF(Registrering!#REF!="Fast beløp",0,CW34)</f>
        <v>#REF!</v>
      </c>
      <c r="D34" s="420">
        <f t="shared" ref="D34:D42" si="311">SUM(AR34:BA34)</f>
        <v>0</v>
      </c>
      <c r="E34" s="420">
        <f>IFERROR(SUM(BC34:BL34),0)</f>
        <v>0</v>
      </c>
      <c r="F34" s="420">
        <f t="shared" ref="F34:F42" si="312">SUM(D34:E34)</f>
        <v>0</v>
      </c>
      <c r="G34" s="323">
        <f>SUM(K34:T34)/Tabeller!$H$5</f>
        <v>0</v>
      </c>
      <c r="H34" s="562"/>
      <c r="I34" s="565"/>
      <c r="J34" s="576"/>
      <c r="K34" s="578"/>
      <c r="L34" s="578"/>
      <c r="M34" s="578"/>
      <c r="N34" s="578"/>
      <c r="O34" s="578"/>
      <c r="P34" s="578"/>
      <c r="Q34" s="578"/>
      <c r="R34" s="578"/>
      <c r="S34" s="566"/>
      <c r="T34" s="566"/>
      <c r="AG34" s="6">
        <f t="shared" ref="AG34:AG42" si="313">I34</f>
        <v>0</v>
      </c>
      <c r="AH34" s="6">
        <f>AG34*Tabeller!$I$35</f>
        <v>0</v>
      </c>
      <c r="AI34" s="6">
        <f t="shared" ref="AI34" si="314">IF(AG34&gt;0,(AH34-400)/52*47,0)</f>
        <v>0</v>
      </c>
      <c r="AJ34" s="87">
        <f>AI34*Tabeller!$H$26</f>
        <v>0</v>
      </c>
      <c r="AK34" s="6">
        <f>SUM(AI34:AJ34,AL34)*Tabeller!$H$28</f>
        <v>0</v>
      </c>
      <c r="AL34" s="6">
        <f>AH34*Tabeller!$H$27</f>
        <v>0</v>
      </c>
      <c r="AM34" s="6">
        <f t="shared" ref="AM34:AM42" si="315">SUM(AI34:AL34)</f>
        <v>0</v>
      </c>
      <c r="AN34" s="6">
        <f>AM34+(IF(B34="Teknisk adm bistand",Registrering!$E$43,Registrering!$B$43))</f>
        <v>501000</v>
      </c>
      <c r="AO34" s="6">
        <f>AM34/Tabeller!$H$5</f>
        <v>0</v>
      </c>
      <c r="AR34" s="6">
        <f>((K34*Budsjett_FL!$AO34)*(Tabeller!I$37))</f>
        <v>0</v>
      </c>
      <c r="AS34" s="6">
        <f>((L34*Budsjett_FL!$AO34)*(Tabeller!J$35))</f>
        <v>0</v>
      </c>
      <c r="AT34" s="6">
        <f>((M34*Budsjett_FL!$AO34)*(Tabeller!K$35))</f>
        <v>0</v>
      </c>
      <c r="AU34" s="6">
        <f>((N34*Budsjett_FL!$AO34)*(Tabeller!L$35))</f>
        <v>0</v>
      </c>
      <c r="AV34" s="6">
        <f>((O34*Budsjett_FL!$AO34)*(Tabeller!M$35))</f>
        <v>0</v>
      </c>
      <c r="AW34" s="6">
        <f>((P34*Budsjett_FL!$AO34)*(Tabeller!N$35))</f>
        <v>0</v>
      </c>
      <c r="AX34" s="6">
        <f>((Q34*Budsjett_FL!$AO34)*(Tabeller!O$35))</f>
        <v>0</v>
      </c>
      <c r="AY34" s="6">
        <f>((R34*Budsjett_FL!$AO34)*(Tabeller!P$35))</f>
        <v>0</v>
      </c>
      <c r="AZ34" s="6">
        <f>((S34*Budsjett_FL!$AO34)*(Tabeller!Q$35))</f>
        <v>0</v>
      </c>
      <c r="BA34" s="6">
        <f>((T34*Budsjett_FL!$AO34)*(Tabeller!R$35))</f>
        <v>0</v>
      </c>
      <c r="BC34" s="6">
        <f t="shared" ref="BC34:BC42" si="316">IFERROR(IF($E$81&gt;$E$80,BO34,FO34),0)</f>
        <v>0</v>
      </c>
      <c r="BD34" s="6">
        <f t="shared" ref="BD34:BD42" si="317">IFERROR(IF($E$81&gt;$E$80,BP34,FP34),0)</f>
        <v>0</v>
      </c>
      <c r="BE34" s="6">
        <f t="shared" ref="BE34:BE42" si="318">IFERROR(IF($E$81&gt;$E$80,BQ34,FQ34),0)</f>
        <v>0</v>
      </c>
      <c r="BF34" s="6">
        <f t="shared" ref="BF34:BF42" si="319">IFERROR(IF($E$81&gt;$E$80,BR34,FR34),0)</f>
        <v>0</v>
      </c>
      <c r="BG34" s="6">
        <f t="shared" ref="BG34:BG42" si="320">IFERROR(IF($E$81&gt;$E$80,BS34,FS34),0)</f>
        <v>0</v>
      </c>
      <c r="BH34" s="6">
        <f t="shared" ref="BH34:BH42" si="321">IFERROR(IF($E$81&gt;$E$80,BT34,FT34),0)</f>
        <v>0</v>
      </c>
      <c r="BI34" s="6">
        <f t="shared" ref="BI34:BI42" si="322">IFERROR(IF($E$81&gt;$E$80,BU34,FU34),0)</f>
        <v>0</v>
      </c>
      <c r="BJ34" s="6">
        <f t="shared" ref="BJ34:BJ42" si="323">IFERROR(IF($E$81&gt;$E$80,BV34,FV34),0)</f>
        <v>0</v>
      </c>
      <c r="BK34" s="6">
        <f t="shared" ref="BK34:BK42" si="324">IFERROR(IF($E$81&gt;$E$80,BW34,FW34),0)</f>
        <v>0</v>
      </c>
      <c r="BL34" s="6">
        <f t="shared" ref="BL34:BL42" si="325">IFERROR(IF($E$81&gt;$E$80,BX34,FX34),0)</f>
        <v>0</v>
      </c>
      <c r="BO34" s="6">
        <f>IFERROR(IF($F$83=$K$82,AR34*$E$82,AR34*Budsjett_FL!$F$83),0)</f>
        <v>0</v>
      </c>
      <c r="BP34" s="6">
        <f>IFERROR(IF($F$83=$K$82,AS34*$E$82,AS34*Budsjett_FL!$F$83),0)</f>
        <v>0</v>
      </c>
      <c r="BQ34" s="6">
        <f>IFERROR(IF($F$83=$K$82,AT34*$E$82,AT34*Budsjett_FL!$F$83),0)</f>
        <v>0</v>
      </c>
      <c r="BR34" s="6">
        <f>IFERROR(IF($F$83=$K$82,AU34*$E$82,AU34*Budsjett_FL!$F$83),0)</f>
        <v>0</v>
      </c>
      <c r="BS34" s="6">
        <f>IFERROR(IF($F$83=$K$82,AV34*$E$82,AV34*Budsjett_FL!$F$83),0)</f>
        <v>0</v>
      </c>
      <c r="BT34" s="6">
        <f>IFERROR(IF($F$83=$K$82,AW34*$E$82,AW34*Budsjett_FL!$F$83),0)</f>
        <v>0</v>
      </c>
      <c r="BU34" s="6">
        <f>IFERROR(IF($F$83=$K$82,AX34*$E$82,AX34*Budsjett_FL!$F$83),0)</f>
        <v>0</v>
      </c>
      <c r="BV34" s="6">
        <f>IFERROR(IF($F$83=$K$82,AY34*$E$82,AY34*Budsjett_FL!$F$83),0)</f>
        <v>0</v>
      </c>
      <c r="BW34" s="6">
        <f>IFERROR(IF($F$83=$K$82,AZ34*$E$82,AZ34*Budsjett_FL!$F$83),0)</f>
        <v>0</v>
      </c>
      <c r="BX34" s="6">
        <f>IFERROR(IF($F$83=$K$82,BA34*$E$82,BA34*Budsjett_FL!$F$83),0)</f>
        <v>0</v>
      </c>
      <c r="CA34" s="6">
        <f t="shared" ref="CA34:CJ42" si="326">BC34-BO34</f>
        <v>0</v>
      </c>
      <c r="CB34" s="6">
        <f t="shared" si="326"/>
        <v>0</v>
      </c>
      <c r="CC34" s="6">
        <f t="shared" si="326"/>
        <v>0</v>
      </c>
      <c r="CD34" s="6">
        <f t="shared" si="326"/>
        <v>0</v>
      </c>
      <c r="CE34" s="6">
        <f t="shared" si="326"/>
        <v>0</v>
      </c>
      <c r="CF34" s="6">
        <f t="shared" si="326"/>
        <v>0</v>
      </c>
      <c r="CG34" s="6">
        <f t="shared" si="326"/>
        <v>0</v>
      </c>
      <c r="CH34" s="6">
        <f t="shared" si="326"/>
        <v>0</v>
      </c>
      <c r="CI34" s="6">
        <f t="shared" si="326"/>
        <v>0</v>
      </c>
      <c r="CJ34" s="6">
        <f t="shared" si="326"/>
        <v>0</v>
      </c>
      <c r="CL34" s="47">
        <f t="shared" ref="CL34:CL42" si="327">B34</f>
        <v>0</v>
      </c>
      <c r="CM34" s="6">
        <f>-(AR34*(1+Tabeller!$I$67))</f>
        <v>0</v>
      </c>
      <c r="CN34" s="6">
        <f>-(AS34*(1+Tabeller!$I$67))</f>
        <v>0</v>
      </c>
      <c r="CO34" s="6">
        <f>-(AT34*(1+Tabeller!$I$67))</f>
        <v>0</v>
      </c>
      <c r="CP34" s="6">
        <f>-(AU34*(1+Tabeller!$I$67))</f>
        <v>0</v>
      </c>
      <c r="CQ34" s="6">
        <f>-(AV34*(1+Tabeller!$I$67))</f>
        <v>0</v>
      </c>
      <c r="CR34" s="6">
        <f>-(AW34*(1+Tabeller!$I$67))</f>
        <v>0</v>
      </c>
      <c r="CS34" s="6">
        <f>-(AX34*(1+Tabeller!$I$67))</f>
        <v>0</v>
      </c>
      <c r="CT34" s="6">
        <f>-(AY34*(1+Tabeller!$I$67))</f>
        <v>0</v>
      </c>
      <c r="CU34" s="6">
        <f>-(AZ34*(1+Tabeller!$I$67))</f>
        <v>0</v>
      </c>
      <c r="CV34" s="6">
        <f>-(BA34*(1+Tabeller!$I$67))</f>
        <v>0</v>
      </c>
      <c r="CW34" s="8">
        <f>SUM(CM34:CV34)</f>
        <v>0</v>
      </c>
      <c r="CZ34" s="47">
        <f t="shared" ref="CZ34:CZ42" si="328">CL34</f>
        <v>0</v>
      </c>
      <c r="DA34" s="6">
        <f t="shared" ref="DA34:DJ42" si="329">IF($H34="NFR",CM34,0)</f>
        <v>0</v>
      </c>
      <c r="DB34" s="6">
        <f t="shared" si="329"/>
        <v>0</v>
      </c>
      <c r="DC34" s="6">
        <f t="shared" si="329"/>
        <v>0</v>
      </c>
      <c r="DD34" s="6">
        <f t="shared" si="329"/>
        <v>0</v>
      </c>
      <c r="DE34" s="6">
        <f t="shared" si="329"/>
        <v>0</v>
      </c>
      <c r="DF34" s="6">
        <f t="shared" si="329"/>
        <v>0</v>
      </c>
      <c r="DG34" s="6">
        <f t="shared" si="329"/>
        <v>0</v>
      </c>
      <c r="DH34" s="6">
        <f t="shared" si="329"/>
        <v>0</v>
      </c>
      <c r="DI34" s="6">
        <f t="shared" si="329"/>
        <v>0</v>
      </c>
      <c r="DJ34" s="6">
        <f t="shared" si="329"/>
        <v>0</v>
      </c>
      <c r="DK34" s="8">
        <f>SUM(DA34:DJ34)</f>
        <v>0</v>
      </c>
      <c r="DM34" s="47">
        <f t="shared" si="65"/>
        <v>0</v>
      </c>
      <c r="DN34" s="6">
        <f t="shared" ref="DN34:DN42" si="330">IF($H34=$DM$1,CM34,0)</f>
        <v>0</v>
      </c>
      <c r="DO34" s="6">
        <f t="shared" ref="DO34:DO42" si="331">IF($H34=$DM$1,CN34,0)</f>
        <v>0</v>
      </c>
      <c r="DP34" s="6">
        <f t="shared" ref="DP34:DP42" si="332">IF($H34=$DM$1,CO34,0)</f>
        <v>0</v>
      </c>
      <c r="DQ34" s="6">
        <f t="shared" ref="DQ34:DQ42" si="333">IF($H34=$DM$1,CP34,0)</f>
        <v>0</v>
      </c>
      <c r="DR34" s="6">
        <f t="shared" ref="DR34:DR42" si="334">IF($H34=$DM$1,CQ34,0)</f>
        <v>0</v>
      </c>
      <c r="DS34" s="6">
        <f t="shared" ref="DS34:DS42" si="335">IF($H34=$DM$1,CR34,0)</f>
        <v>0</v>
      </c>
      <c r="DT34" s="6">
        <f t="shared" ref="DT34:DT42" si="336">IF($H34=$DM$1,CS34,0)</f>
        <v>0</v>
      </c>
      <c r="DU34" s="6">
        <f t="shared" ref="DU34:DU42" si="337">IF($H34=$DM$1,CT34,0)</f>
        <v>0</v>
      </c>
      <c r="DV34" s="6">
        <f t="shared" ref="DV34:DV42" si="338">IF($H34=$DM$1,CU34,0)</f>
        <v>0</v>
      </c>
      <c r="DW34" s="6">
        <f t="shared" ref="DW34:DW42" si="339">IF($H34=$DM$1,CV34,0)</f>
        <v>0</v>
      </c>
      <c r="DX34" s="8">
        <f>SUM(DN34:DW34)</f>
        <v>0</v>
      </c>
      <c r="DZ34" s="47">
        <f t="shared" si="67"/>
        <v>0</v>
      </c>
      <c r="EA34" s="6">
        <f t="shared" ref="EA34:EA42" si="340">IF($H34=$DZ$1,CM34,0)</f>
        <v>0</v>
      </c>
      <c r="EB34" s="6">
        <f t="shared" ref="EB34:EB42" si="341">IF($H34=$DZ$1,CN34,0)</f>
        <v>0</v>
      </c>
      <c r="EC34" s="6">
        <f t="shared" ref="EC34:EC42" si="342">IF($H34=$DZ$1,CO34,0)</f>
        <v>0</v>
      </c>
      <c r="ED34" s="6">
        <f t="shared" ref="ED34:ED42" si="343">IF($H34=$DZ$1,CP34,0)</f>
        <v>0</v>
      </c>
      <c r="EE34" s="6">
        <f t="shared" ref="EE34:EE42" si="344">IF($H34=$DZ$1,CQ34,0)</f>
        <v>0</v>
      </c>
      <c r="EF34" s="6">
        <f t="shared" ref="EF34:EF42" si="345">IF($H34=$DZ$1,CR34,0)</f>
        <v>0</v>
      </c>
      <c r="EG34" s="6">
        <f t="shared" ref="EG34:EG42" si="346">IF($H34=$DZ$1,CS34,0)</f>
        <v>0</v>
      </c>
      <c r="EH34" s="6">
        <f t="shared" ref="EH34:EH42" si="347">IF($H34=$DZ$1,CT34,0)</f>
        <v>0</v>
      </c>
      <c r="EI34" s="6">
        <f t="shared" ref="EI34:EI42" si="348">IF($H34=$DZ$1,CU34,0)</f>
        <v>0</v>
      </c>
      <c r="EJ34" s="6">
        <f t="shared" ref="EJ34:EJ42" si="349">IF($H34=$DZ$1,CV34,0)</f>
        <v>0</v>
      </c>
      <c r="EK34" s="8">
        <f>SUM(EA34:EJ34)</f>
        <v>0</v>
      </c>
      <c r="EM34" s="47">
        <f t="shared" si="69"/>
        <v>0</v>
      </c>
      <c r="EN34" s="6">
        <f t="shared" ref="EN34:EN42" si="350">IF($H34=$EM$1,CM34,0)</f>
        <v>0</v>
      </c>
      <c r="EO34" s="6">
        <f t="shared" ref="EO34:EO42" si="351">IF($H34=$EM$1,CN34,0)</f>
        <v>0</v>
      </c>
      <c r="EP34" s="6">
        <f t="shared" ref="EP34:EP42" si="352">IF($H34=$EM$1,CO34,0)</f>
        <v>0</v>
      </c>
      <c r="EQ34" s="6">
        <f t="shared" ref="EQ34:EQ42" si="353">IF($H34=$EM$1,CP34,0)</f>
        <v>0</v>
      </c>
      <c r="ER34" s="6">
        <f t="shared" ref="ER34:ER42" si="354">IF($H34=$EM$1,CQ34,0)</f>
        <v>0</v>
      </c>
      <c r="ES34" s="6">
        <f t="shared" ref="ES34:ES42" si="355">IF($H34=$EM$1,CR34,0)</f>
        <v>0</v>
      </c>
      <c r="ET34" s="6">
        <f t="shared" ref="ET34:ET42" si="356">IF($H34=$EM$1,CS34,0)</f>
        <v>0</v>
      </c>
      <c r="EU34" s="6">
        <f t="shared" ref="EU34:EU42" si="357">IF($H34=$EM$1,CT34,0)</f>
        <v>0</v>
      </c>
      <c r="EV34" s="6">
        <f t="shared" ref="EV34:EV42" si="358">IF($H34=$EM$1,CU34,0)</f>
        <v>0</v>
      </c>
      <c r="EW34" s="6">
        <f t="shared" ref="EW34:EW42" si="359">IF($H34=$EM$1,CV34,0)</f>
        <v>0</v>
      </c>
      <c r="EX34" s="8">
        <f>SUM(EN34:EW34)</f>
        <v>0</v>
      </c>
      <c r="FA34" s="47">
        <f t="shared" si="55"/>
        <v>0</v>
      </c>
      <c r="FB34" s="6"/>
      <c r="FC34" s="6"/>
      <c r="FD34" s="6"/>
      <c r="FE34" s="6"/>
      <c r="FF34" s="6"/>
      <c r="FG34" s="6"/>
      <c r="FH34" s="6"/>
      <c r="FI34" s="6"/>
      <c r="FJ34" s="6"/>
      <c r="FK34" s="6"/>
      <c r="FL34" s="8">
        <f>SUM(FB34:FK34)</f>
        <v>0</v>
      </c>
      <c r="FO34" s="6">
        <f>IFERROR(IF($B34="Teknisk/adm. Bistand",(K34/1628)*Tabeller!J$11,(K34/1628)*Tabeller!J$10),0)</f>
        <v>0</v>
      </c>
      <c r="FP34" s="6">
        <f>IFERROR(IF($B34="Teknisk/adm. Bistand",(L34/1628)*Tabeller!K$11,(L34/1628)*Tabeller!K$10),0)</f>
        <v>0</v>
      </c>
      <c r="FQ34" s="6">
        <f>IFERROR(IF($B34="Teknisk/adm. Bistand",(M34/1628)*Tabeller!L$11,(M34/1628)*Tabeller!L$10),0)</f>
        <v>0</v>
      </c>
      <c r="FR34" s="6">
        <f>IFERROR(IF($B34="Teknisk/adm. Bistand",(N34/1628)*Tabeller!M$11,(N34/1628)*Tabeller!M$10),0)</f>
        <v>0</v>
      </c>
      <c r="FS34" s="6">
        <f>IFERROR(IF($B34="Teknisk/adm. Bistand",(O34/1628)*Tabeller!N$11,(O34/1628)*Tabeller!N$10),0)</f>
        <v>0</v>
      </c>
      <c r="FT34" s="6">
        <f>IFERROR(IF($B34="Teknisk/adm. Bistand",(P34/1628)*Tabeller!O$11,(P34/1628)*Tabeller!O$10),0)</f>
        <v>0</v>
      </c>
      <c r="FU34" s="6">
        <f>IFERROR(IF($B34="Teknisk/adm. Bistand",(Q34/1628)*Tabeller!P$11,(Q34/1628)*Tabeller!P$10),0)</f>
        <v>0</v>
      </c>
      <c r="FV34" s="6">
        <f>IFERROR(IF($B34="Teknisk/adm. Bistand",(R34/1628)*Tabeller!Q$11,(R34/1628)*Tabeller!Q$10),0)</f>
        <v>0</v>
      </c>
      <c r="FW34" s="6">
        <f>IFERROR(IF($B34="Teknisk/adm. Bistand",(S34/1628)*Tabeller!R$11,(S34/1628)*Tabeller!R$10),0)</f>
        <v>0</v>
      </c>
      <c r="FX34" s="6">
        <f>IFERROR(IF($B34="Teknisk/adm. Bistand",(T34/1628)*Tabeller!S$11,(T34/1628)*Tabeller!S$10),0)</f>
        <v>0</v>
      </c>
    </row>
    <row r="35" spans="2:180" ht="15" x14ac:dyDescent="0.25">
      <c r="B35" s="511"/>
      <c r="C35" s="420" t="e">
        <f>IF(Registrering!#REF!="Fast beløp",0,CW35)</f>
        <v>#REF!</v>
      </c>
      <c r="D35" s="420">
        <f t="shared" si="311"/>
        <v>0</v>
      </c>
      <c r="E35" s="420">
        <f t="shared" ref="E35:E42" si="360">IFERROR(SUM(BC35:BL35),0)</f>
        <v>0</v>
      </c>
      <c r="F35" s="420">
        <f t="shared" si="312"/>
        <v>0</v>
      </c>
      <c r="G35" s="323">
        <f>SUM(K35:T35)/Tabeller!$H$5</f>
        <v>0</v>
      </c>
      <c r="H35" s="562"/>
      <c r="I35" s="565"/>
      <c r="J35" s="576"/>
      <c r="K35" s="578"/>
      <c r="L35" s="578"/>
      <c r="M35" s="578"/>
      <c r="N35" s="578"/>
      <c r="O35" s="578"/>
      <c r="P35" s="578"/>
      <c r="Q35" s="578"/>
      <c r="R35" s="578"/>
      <c r="S35" s="566"/>
      <c r="T35" s="566"/>
      <c r="AG35" s="6">
        <f t="shared" si="313"/>
        <v>0</v>
      </c>
      <c r="AH35" s="6">
        <f>AG35*Tabeller!$I$35</f>
        <v>0</v>
      </c>
      <c r="AI35" s="6">
        <f t="shared" ref="AI35:AI42" si="361">IF(AG35&gt;0,(AH35-400)/52*47,0)</f>
        <v>0</v>
      </c>
      <c r="AJ35" s="87">
        <f>AI35*Tabeller!$H$26</f>
        <v>0</v>
      </c>
      <c r="AK35" s="6">
        <f>SUM(AI35:AJ35,AL35)*Tabeller!$H$28</f>
        <v>0</v>
      </c>
      <c r="AL35" s="6">
        <f>AH35*Tabeller!$H$27</f>
        <v>0</v>
      </c>
      <c r="AM35" s="6">
        <f t="shared" si="315"/>
        <v>0</v>
      </c>
      <c r="AN35" s="6">
        <f>AM35+(IF(B35="Teknisk adm bistand",Registrering!$E$43,Registrering!$B$43))</f>
        <v>501000</v>
      </c>
      <c r="AO35" s="6">
        <f>AM35/Tabeller!$H$5</f>
        <v>0</v>
      </c>
      <c r="AR35" s="6">
        <f>((K35*Budsjett_FL!$AO35)*(Tabeller!I$37))</f>
        <v>0</v>
      </c>
      <c r="AS35" s="6">
        <f>((L35*Budsjett_FL!$AO35)*(Tabeller!J$35))</f>
        <v>0</v>
      </c>
      <c r="AT35" s="6">
        <f>((M35*Budsjett_FL!$AO35)*(Tabeller!K$35))</f>
        <v>0</v>
      </c>
      <c r="AU35" s="6">
        <f>((N35*Budsjett_FL!$AO35)*(Tabeller!L$35))</f>
        <v>0</v>
      </c>
      <c r="AV35" s="6">
        <f>((O35*Budsjett_FL!$AO35)*(Tabeller!M$35))</f>
        <v>0</v>
      </c>
      <c r="AW35" s="6">
        <f>((P35*Budsjett_FL!$AO35)*(Tabeller!N$35))</f>
        <v>0</v>
      </c>
      <c r="AX35" s="6">
        <f>((Q35*Budsjett_FL!$AO35)*(Tabeller!O$35))</f>
        <v>0</v>
      </c>
      <c r="AY35" s="6">
        <f>((R35*Budsjett_FL!$AO35)*(Tabeller!P$35))</f>
        <v>0</v>
      </c>
      <c r="AZ35" s="6">
        <f>((S35*Budsjett_FL!$AO35)*(Tabeller!Q$35))</f>
        <v>0</v>
      </c>
      <c r="BA35" s="6">
        <f>((T35*Budsjett_FL!$AO35)*(Tabeller!R$35))</f>
        <v>0</v>
      </c>
      <c r="BC35" s="6">
        <f t="shared" si="316"/>
        <v>0</v>
      </c>
      <c r="BD35" s="6">
        <f t="shared" si="317"/>
        <v>0</v>
      </c>
      <c r="BE35" s="6">
        <f t="shared" si="318"/>
        <v>0</v>
      </c>
      <c r="BF35" s="6">
        <f t="shared" si="319"/>
        <v>0</v>
      </c>
      <c r="BG35" s="6">
        <f t="shared" si="320"/>
        <v>0</v>
      </c>
      <c r="BH35" s="6">
        <f t="shared" si="321"/>
        <v>0</v>
      </c>
      <c r="BI35" s="6">
        <f t="shared" si="322"/>
        <v>0</v>
      </c>
      <c r="BJ35" s="6">
        <f t="shared" si="323"/>
        <v>0</v>
      </c>
      <c r="BK35" s="6">
        <f t="shared" si="324"/>
        <v>0</v>
      </c>
      <c r="BL35" s="6">
        <f t="shared" si="325"/>
        <v>0</v>
      </c>
      <c r="BO35" s="6">
        <f>IFERROR(IF($F$83=$K$82,AR35*$E$82,AR35*Budsjett_FL!$F$83),0)</f>
        <v>0</v>
      </c>
      <c r="BP35" s="6">
        <f>IFERROR(IF($F$83=$K$82,AS35*$E$82,AS35*Budsjett_FL!$F$83),0)</f>
        <v>0</v>
      </c>
      <c r="BQ35" s="6">
        <f>IFERROR(IF($F$83=$K$82,AT35*$E$82,AT35*Budsjett_FL!$F$83),0)</f>
        <v>0</v>
      </c>
      <c r="BR35" s="6">
        <f>IFERROR(IF($F$83=$K$82,AU35*$E$82,AU35*Budsjett_FL!$F$83),0)</f>
        <v>0</v>
      </c>
      <c r="BS35" s="6">
        <f>IFERROR(IF($F$83=$K$82,AV35*$E$82,AV35*Budsjett_FL!$F$83),0)</f>
        <v>0</v>
      </c>
      <c r="BT35" s="6">
        <f>IFERROR(IF($F$83=$K$82,AW35*$E$82,AW35*Budsjett_FL!$F$83),0)</f>
        <v>0</v>
      </c>
      <c r="BU35" s="6">
        <f>IFERROR(IF($F$83=$K$82,AX35*$E$82,AX35*Budsjett_FL!$F$83),0)</f>
        <v>0</v>
      </c>
      <c r="BV35" s="6">
        <f>IFERROR(IF($F$83=$K$82,AY35*$E$82,AY35*Budsjett_FL!$F$83),0)</f>
        <v>0</v>
      </c>
      <c r="BW35" s="6">
        <f>IFERROR(IF($F$83=$K$82,AZ35*$E$82,AZ35*Budsjett_FL!$F$83),0)</f>
        <v>0</v>
      </c>
      <c r="BX35" s="6">
        <f>IFERROR(IF($F$83=$K$82,BA35*$E$82,BA35*Budsjett_FL!$F$83),0)</f>
        <v>0</v>
      </c>
      <c r="CA35" s="6">
        <f t="shared" si="326"/>
        <v>0</v>
      </c>
      <c r="CB35" s="6">
        <f t="shared" si="326"/>
        <v>0</v>
      </c>
      <c r="CC35" s="6">
        <f t="shared" si="326"/>
        <v>0</v>
      </c>
      <c r="CD35" s="6">
        <f t="shared" si="326"/>
        <v>0</v>
      </c>
      <c r="CE35" s="6">
        <f t="shared" si="326"/>
        <v>0</v>
      </c>
      <c r="CF35" s="6">
        <f t="shared" si="326"/>
        <v>0</v>
      </c>
      <c r="CG35" s="6">
        <f t="shared" si="326"/>
        <v>0</v>
      </c>
      <c r="CH35" s="6">
        <f t="shared" si="326"/>
        <v>0</v>
      </c>
      <c r="CI35" s="6">
        <f t="shared" si="326"/>
        <v>0</v>
      </c>
      <c r="CJ35" s="6">
        <f t="shared" si="326"/>
        <v>0</v>
      </c>
      <c r="CL35" s="47">
        <f t="shared" si="327"/>
        <v>0</v>
      </c>
      <c r="CM35" s="6">
        <f>-(AR35*(1+Tabeller!$I$67))</f>
        <v>0</v>
      </c>
      <c r="CN35" s="6">
        <f>-(AS35*(1+Tabeller!$I$67))</f>
        <v>0</v>
      </c>
      <c r="CO35" s="6">
        <f>-(AT35*(1+Tabeller!$I$67))</f>
        <v>0</v>
      </c>
      <c r="CP35" s="6">
        <f>-(AU35*(1+Tabeller!$I$67))</f>
        <v>0</v>
      </c>
      <c r="CQ35" s="6">
        <f>-(AV35*(1+Tabeller!$I$67))</f>
        <v>0</v>
      </c>
      <c r="CR35" s="6">
        <f>-(AW35*(1+Tabeller!$I$67))</f>
        <v>0</v>
      </c>
      <c r="CS35" s="6">
        <f>-(AX35*(1+Tabeller!$I$67))</f>
        <v>0</v>
      </c>
      <c r="CT35" s="6">
        <f>-(AY35*(1+Tabeller!$I$67))</f>
        <v>0</v>
      </c>
      <c r="CU35" s="6">
        <f>-(AZ35*(1+Tabeller!$I$67))</f>
        <v>0</v>
      </c>
      <c r="CV35" s="6">
        <f>-(BA35*(1+Tabeller!$I$67))</f>
        <v>0</v>
      </c>
      <c r="CW35" s="8">
        <f t="shared" ref="CW35:CW42" si="362">SUM(CM35:CV35)</f>
        <v>0</v>
      </c>
      <c r="CZ35" s="47">
        <f t="shared" si="328"/>
        <v>0</v>
      </c>
      <c r="DA35" s="6">
        <f t="shared" si="329"/>
        <v>0</v>
      </c>
      <c r="DB35" s="6">
        <f t="shared" si="329"/>
        <v>0</v>
      </c>
      <c r="DC35" s="6">
        <f t="shared" si="329"/>
        <v>0</v>
      </c>
      <c r="DD35" s="6">
        <f t="shared" si="329"/>
        <v>0</v>
      </c>
      <c r="DE35" s="6">
        <f t="shared" si="329"/>
        <v>0</v>
      </c>
      <c r="DF35" s="6">
        <f t="shared" si="329"/>
        <v>0</v>
      </c>
      <c r="DG35" s="6">
        <f t="shared" si="329"/>
        <v>0</v>
      </c>
      <c r="DH35" s="6">
        <f t="shared" si="329"/>
        <v>0</v>
      </c>
      <c r="DI35" s="6">
        <f t="shared" si="329"/>
        <v>0</v>
      </c>
      <c r="DJ35" s="6">
        <f t="shared" si="329"/>
        <v>0</v>
      </c>
      <c r="DK35" s="8">
        <f t="shared" ref="DK35:DK42" si="363">SUM(DA35:DJ35)</f>
        <v>0</v>
      </c>
      <c r="DM35" s="47">
        <f t="shared" si="65"/>
        <v>0</v>
      </c>
      <c r="DN35" s="6">
        <f t="shared" si="330"/>
        <v>0</v>
      </c>
      <c r="DO35" s="6">
        <f t="shared" si="331"/>
        <v>0</v>
      </c>
      <c r="DP35" s="6">
        <f t="shared" si="332"/>
        <v>0</v>
      </c>
      <c r="DQ35" s="6">
        <f t="shared" si="333"/>
        <v>0</v>
      </c>
      <c r="DR35" s="6">
        <f t="shared" si="334"/>
        <v>0</v>
      </c>
      <c r="DS35" s="6">
        <f t="shared" si="335"/>
        <v>0</v>
      </c>
      <c r="DT35" s="6">
        <f t="shared" si="336"/>
        <v>0</v>
      </c>
      <c r="DU35" s="6">
        <f t="shared" si="337"/>
        <v>0</v>
      </c>
      <c r="DV35" s="6">
        <f t="shared" si="338"/>
        <v>0</v>
      </c>
      <c r="DW35" s="6">
        <f t="shared" si="339"/>
        <v>0</v>
      </c>
      <c r="DX35" s="8">
        <f t="shared" ref="DX35:DX42" si="364">SUM(DN35:DW35)</f>
        <v>0</v>
      </c>
      <c r="DZ35" s="47">
        <f t="shared" si="67"/>
        <v>0</v>
      </c>
      <c r="EA35" s="6">
        <f t="shared" si="340"/>
        <v>0</v>
      </c>
      <c r="EB35" s="6">
        <f t="shared" si="341"/>
        <v>0</v>
      </c>
      <c r="EC35" s="6">
        <f t="shared" si="342"/>
        <v>0</v>
      </c>
      <c r="ED35" s="6">
        <f t="shared" si="343"/>
        <v>0</v>
      </c>
      <c r="EE35" s="6">
        <f t="shared" si="344"/>
        <v>0</v>
      </c>
      <c r="EF35" s="6">
        <f t="shared" si="345"/>
        <v>0</v>
      </c>
      <c r="EG35" s="6">
        <f t="shared" si="346"/>
        <v>0</v>
      </c>
      <c r="EH35" s="6">
        <f t="shared" si="347"/>
        <v>0</v>
      </c>
      <c r="EI35" s="6">
        <f t="shared" si="348"/>
        <v>0</v>
      </c>
      <c r="EJ35" s="6">
        <f t="shared" si="349"/>
        <v>0</v>
      </c>
      <c r="EK35" s="8">
        <f t="shared" ref="EK35:EK42" si="365">SUM(EA35:EJ35)</f>
        <v>0</v>
      </c>
      <c r="EM35" s="47">
        <f t="shared" si="69"/>
        <v>0</v>
      </c>
      <c r="EN35" s="6">
        <f t="shared" si="350"/>
        <v>0</v>
      </c>
      <c r="EO35" s="6">
        <f t="shared" si="351"/>
        <v>0</v>
      </c>
      <c r="EP35" s="6">
        <f t="shared" si="352"/>
        <v>0</v>
      </c>
      <c r="EQ35" s="6">
        <f t="shared" si="353"/>
        <v>0</v>
      </c>
      <c r="ER35" s="6">
        <f t="shared" si="354"/>
        <v>0</v>
      </c>
      <c r="ES35" s="6">
        <f t="shared" si="355"/>
        <v>0</v>
      </c>
      <c r="ET35" s="6">
        <f t="shared" si="356"/>
        <v>0</v>
      </c>
      <c r="EU35" s="6">
        <f t="shared" si="357"/>
        <v>0</v>
      </c>
      <c r="EV35" s="6">
        <f t="shared" si="358"/>
        <v>0</v>
      </c>
      <c r="EW35" s="6">
        <f t="shared" si="359"/>
        <v>0</v>
      </c>
      <c r="EX35" s="8">
        <f t="shared" ref="EX35:EX42" si="366">SUM(EN35:EW35)</f>
        <v>0</v>
      </c>
      <c r="FA35" s="47">
        <f t="shared" si="55"/>
        <v>0</v>
      </c>
      <c r="FB35" s="6"/>
      <c r="FC35" s="6"/>
      <c r="FD35" s="6"/>
      <c r="FE35" s="6"/>
      <c r="FF35" s="6"/>
      <c r="FG35" s="6"/>
      <c r="FH35" s="6"/>
      <c r="FI35" s="6"/>
      <c r="FJ35" s="6"/>
      <c r="FK35" s="6"/>
      <c r="FL35" s="8">
        <f t="shared" ref="FL35:FL42" si="367">SUM(FB35:FK35)</f>
        <v>0</v>
      </c>
      <c r="FO35" s="6">
        <f>IFERROR(IF($B35="Teknisk/adm. Bistand",(K35/1628)*Tabeller!J$11,(K35/1628)*Tabeller!J$10),0)</f>
        <v>0</v>
      </c>
      <c r="FP35" s="6">
        <f>IFERROR(IF($B35="Teknisk/adm. Bistand",(L35/1628)*Tabeller!K$11,(L35/1628)*Tabeller!K$10),0)</f>
        <v>0</v>
      </c>
      <c r="FQ35" s="6">
        <f>IFERROR(IF($B35="Teknisk/adm. Bistand",(M35/1628)*Tabeller!L$11,(M35/1628)*Tabeller!L$10),0)</f>
        <v>0</v>
      </c>
      <c r="FR35" s="6">
        <f>IFERROR(IF($B35="Teknisk/adm. Bistand",(N35/1628)*Tabeller!M$11,(N35/1628)*Tabeller!M$10),0)</f>
        <v>0</v>
      </c>
      <c r="FS35" s="6">
        <f>IFERROR(IF($B35="Teknisk/adm. Bistand",(O35/1628)*Tabeller!N$11,(O35/1628)*Tabeller!N$10),0)</f>
        <v>0</v>
      </c>
      <c r="FT35" s="6">
        <f>IFERROR(IF($B35="Teknisk/adm. Bistand",(P35/1628)*Tabeller!O$11,(P35/1628)*Tabeller!O$10),0)</f>
        <v>0</v>
      </c>
      <c r="FU35" s="6">
        <f>IFERROR(IF($B35="Teknisk/adm. Bistand",(Q35/1628)*Tabeller!P$11,(Q35/1628)*Tabeller!P$10),0)</f>
        <v>0</v>
      </c>
      <c r="FV35" s="6">
        <f>IFERROR(IF($B35="Teknisk/adm. Bistand",(R35/1628)*Tabeller!Q$11,(R35/1628)*Tabeller!Q$10),0)</f>
        <v>0</v>
      </c>
      <c r="FW35" s="6">
        <f>IFERROR(IF($B35="Teknisk/adm. Bistand",(S35/1628)*Tabeller!R$11,(S35/1628)*Tabeller!R$10),0)</f>
        <v>0</v>
      </c>
      <c r="FX35" s="6">
        <f>IFERROR(IF($B35="Teknisk/adm. Bistand",(T35/1628)*Tabeller!S$11,(T35/1628)*Tabeller!S$10),0)</f>
        <v>0</v>
      </c>
    </row>
    <row r="36" spans="2:180" ht="15" x14ac:dyDescent="0.25">
      <c r="B36" s="511"/>
      <c r="C36" s="420" t="e">
        <f>IF(Registrering!#REF!="Fast beløp",0,CW36)</f>
        <v>#REF!</v>
      </c>
      <c r="D36" s="420">
        <f t="shared" ref="D36:D41" si="368">SUM(AR36:BA36)</f>
        <v>0</v>
      </c>
      <c r="E36" s="420">
        <f t="shared" ref="E36:E41" si="369">IFERROR(SUM(BC36:BL36),0)</f>
        <v>0</v>
      </c>
      <c r="F36" s="420">
        <f t="shared" ref="F36:F41" si="370">SUM(D36:E36)</f>
        <v>0</v>
      </c>
      <c r="G36" s="323">
        <f>SUM(K36:T36)/Tabeller!$H$5</f>
        <v>0</v>
      </c>
      <c r="H36" s="562"/>
      <c r="I36" s="565"/>
      <c r="J36" s="576"/>
      <c r="K36" s="578"/>
      <c r="L36" s="578"/>
      <c r="M36" s="578"/>
      <c r="N36" s="578"/>
      <c r="O36" s="578"/>
      <c r="P36" s="578"/>
      <c r="Q36" s="578"/>
      <c r="R36" s="578"/>
      <c r="S36" s="566"/>
      <c r="T36" s="566"/>
      <c r="AG36" s="6">
        <f t="shared" si="313"/>
        <v>0</v>
      </c>
      <c r="AH36" s="6">
        <f>AG36*Tabeller!$I$35</f>
        <v>0</v>
      </c>
      <c r="AI36" s="6">
        <f t="shared" si="361"/>
        <v>0</v>
      </c>
      <c r="AJ36" s="87">
        <f>AI36*Tabeller!$H$26</f>
        <v>0</v>
      </c>
      <c r="AK36" s="6">
        <f>SUM(AI36:AJ36,AL36)*Tabeller!$H$28</f>
        <v>0</v>
      </c>
      <c r="AL36" s="6">
        <f>AH36*Tabeller!$H$27</f>
        <v>0</v>
      </c>
      <c r="AM36" s="6">
        <f t="shared" si="315"/>
        <v>0</v>
      </c>
      <c r="AN36" s="6">
        <f>AM36+(IF(B36="Teknisk adm bistand",Registrering!$E$43,Registrering!$B$43))</f>
        <v>501000</v>
      </c>
      <c r="AO36" s="6">
        <f>AM36/Tabeller!$H$5</f>
        <v>0</v>
      </c>
      <c r="AR36" s="6">
        <f>((K36*Budsjett_FL!$AO36)*(Tabeller!I$37))</f>
        <v>0</v>
      </c>
      <c r="AS36" s="6">
        <f>((L36*Budsjett_FL!$AO36)*(Tabeller!J$35))</f>
        <v>0</v>
      </c>
      <c r="AT36" s="6">
        <f>((M36*Budsjett_FL!$AO36)*(Tabeller!K$35))</f>
        <v>0</v>
      </c>
      <c r="AU36" s="6">
        <f>((N36*Budsjett_FL!$AO36)*(Tabeller!L$35))</f>
        <v>0</v>
      </c>
      <c r="AV36" s="6">
        <f>((O36*Budsjett_FL!$AO36)*(Tabeller!M$35))</f>
        <v>0</v>
      </c>
      <c r="AW36" s="6">
        <f>((P36*Budsjett_FL!$AO36)*(Tabeller!N$35))</f>
        <v>0</v>
      </c>
      <c r="AX36" s="6">
        <f>((Q36*Budsjett_FL!$AO36)*(Tabeller!O$35))</f>
        <v>0</v>
      </c>
      <c r="AY36" s="6">
        <f>((R36*Budsjett_FL!$AO36)*(Tabeller!P$35))</f>
        <v>0</v>
      </c>
      <c r="AZ36" s="6">
        <f>((S36*Budsjett_FL!$AO36)*(Tabeller!Q$35))</f>
        <v>0</v>
      </c>
      <c r="BA36" s="6">
        <f>((T36*Budsjett_FL!$AO36)*(Tabeller!R$35))</f>
        <v>0</v>
      </c>
      <c r="BC36" s="6">
        <f t="shared" si="316"/>
        <v>0</v>
      </c>
      <c r="BD36" s="6">
        <f t="shared" si="317"/>
        <v>0</v>
      </c>
      <c r="BE36" s="6">
        <f t="shared" si="318"/>
        <v>0</v>
      </c>
      <c r="BF36" s="6">
        <f t="shared" si="319"/>
        <v>0</v>
      </c>
      <c r="BG36" s="6">
        <f t="shared" si="320"/>
        <v>0</v>
      </c>
      <c r="BH36" s="6">
        <f t="shared" si="321"/>
        <v>0</v>
      </c>
      <c r="BI36" s="6">
        <f t="shared" si="322"/>
        <v>0</v>
      </c>
      <c r="BJ36" s="6">
        <f t="shared" si="323"/>
        <v>0</v>
      </c>
      <c r="BK36" s="6">
        <f t="shared" si="324"/>
        <v>0</v>
      </c>
      <c r="BL36" s="6">
        <f t="shared" si="325"/>
        <v>0</v>
      </c>
      <c r="BO36" s="6">
        <f>IFERROR(IF($F$83=$K$82,AR36*$E$82,AR36*Budsjett_FL!$F$83),0)</f>
        <v>0</v>
      </c>
      <c r="BP36" s="6">
        <f>IFERROR(IF($F$83=$K$82,AS36*$E$82,AS36*Budsjett_FL!$F$83),0)</f>
        <v>0</v>
      </c>
      <c r="BQ36" s="6">
        <f>IFERROR(IF($F$83=$K$82,AT36*$E$82,AT36*Budsjett_FL!$F$83),0)</f>
        <v>0</v>
      </c>
      <c r="BR36" s="6">
        <f>IFERROR(IF($F$83=$K$82,AU36*$E$82,AU36*Budsjett_FL!$F$83),0)</f>
        <v>0</v>
      </c>
      <c r="BS36" s="6">
        <f>IFERROR(IF($F$83=$K$82,AV36*$E$82,AV36*Budsjett_FL!$F$83),0)</f>
        <v>0</v>
      </c>
      <c r="BT36" s="6">
        <f>IFERROR(IF($F$83=$K$82,AW36*$E$82,AW36*Budsjett_FL!$F$83),0)</f>
        <v>0</v>
      </c>
      <c r="BU36" s="6">
        <f>IFERROR(IF($F$83=$K$82,AX36*$E$82,AX36*Budsjett_FL!$F$83),0)</f>
        <v>0</v>
      </c>
      <c r="BV36" s="6">
        <f>IFERROR(IF($F$83=$K$82,AY36*$E$82,AY36*Budsjett_FL!$F$83),0)</f>
        <v>0</v>
      </c>
      <c r="BW36" s="6">
        <f>IFERROR(IF($F$83=$K$82,AZ36*$E$82,AZ36*Budsjett_FL!$F$83),0)</f>
        <v>0</v>
      </c>
      <c r="BX36" s="6">
        <f>IFERROR(IF($F$83=$K$82,BA36*$E$82,BA36*Budsjett_FL!$F$83),0)</f>
        <v>0</v>
      </c>
      <c r="CA36" s="6">
        <f t="shared" ref="CA36:CA41" si="371">BC36-BO36</f>
        <v>0</v>
      </c>
      <c r="CB36" s="6">
        <f t="shared" ref="CB36:CB41" si="372">BD36-BP36</f>
        <v>0</v>
      </c>
      <c r="CC36" s="6">
        <f t="shared" ref="CC36:CC41" si="373">BE36-BQ36</f>
        <v>0</v>
      </c>
      <c r="CD36" s="6">
        <f t="shared" ref="CD36:CD41" si="374">BF36-BR36</f>
        <v>0</v>
      </c>
      <c r="CE36" s="6">
        <f t="shared" ref="CE36:CE41" si="375">BG36-BS36</f>
        <v>0</v>
      </c>
      <c r="CF36" s="6">
        <f t="shared" ref="CF36:CF41" si="376">BH36-BT36</f>
        <v>0</v>
      </c>
      <c r="CG36" s="6">
        <f t="shared" ref="CG36:CG41" si="377">BI36-BU36</f>
        <v>0</v>
      </c>
      <c r="CH36" s="6">
        <f t="shared" ref="CH36:CH41" si="378">BJ36-BV36</f>
        <v>0</v>
      </c>
      <c r="CI36" s="6">
        <f t="shared" ref="CI36:CI41" si="379">BK36-BW36</f>
        <v>0</v>
      </c>
      <c r="CJ36" s="6">
        <f t="shared" ref="CJ36:CJ41" si="380">BL36-BX36</f>
        <v>0</v>
      </c>
      <c r="CL36" s="47">
        <f t="shared" si="327"/>
        <v>0</v>
      </c>
      <c r="CM36" s="6">
        <f>-(AR36*(1+Tabeller!$I$67))</f>
        <v>0</v>
      </c>
      <c r="CN36" s="6">
        <f>-(AS36*(1+Tabeller!$I$67))</f>
        <v>0</v>
      </c>
      <c r="CO36" s="6">
        <f>-(AT36*(1+Tabeller!$I$67))</f>
        <v>0</v>
      </c>
      <c r="CP36" s="6">
        <f>-(AU36*(1+Tabeller!$I$67))</f>
        <v>0</v>
      </c>
      <c r="CQ36" s="6">
        <f>-(AV36*(1+Tabeller!$I$67))</f>
        <v>0</v>
      </c>
      <c r="CR36" s="6">
        <f>-(AW36*(1+Tabeller!$I$67))</f>
        <v>0</v>
      </c>
      <c r="CS36" s="6">
        <f>-(AX36*(1+Tabeller!$I$67))</f>
        <v>0</v>
      </c>
      <c r="CT36" s="6">
        <f>-(AY36*(1+Tabeller!$I$67))</f>
        <v>0</v>
      </c>
      <c r="CU36" s="6">
        <f>-(AZ36*(1+Tabeller!$I$67))</f>
        <v>0</v>
      </c>
      <c r="CV36" s="6">
        <f>-(BA36*(1+Tabeller!$I$67))</f>
        <v>0</v>
      </c>
      <c r="CW36" s="8">
        <f t="shared" ref="CW36:CW41" si="381">SUM(CM36:CV36)</f>
        <v>0</v>
      </c>
      <c r="CZ36" s="47">
        <f t="shared" ref="CZ36:CZ41" si="382">CL36</f>
        <v>0</v>
      </c>
      <c r="DA36" s="6">
        <f t="shared" ref="DA36:DA41" si="383">IF($H36="NFR",CM36,0)</f>
        <v>0</v>
      </c>
      <c r="DB36" s="6">
        <f t="shared" ref="DB36:DB41" si="384">IF($H36="NFR",CN36,0)</f>
        <v>0</v>
      </c>
      <c r="DC36" s="6">
        <f t="shared" ref="DC36:DC41" si="385">IF($H36="NFR",CO36,0)</f>
        <v>0</v>
      </c>
      <c r="DD36" s="6">
        <f t="shared" ref="DD36:DD41" si="386">IF($H36="NFR",CP36,0)</f>
        <v>0</v>
      </c>
      <c r="DE36" s="6">
        <f t="shared" ref="DE36:DE41" si="387">IF($H36="NFR",CQ36,0)</f>
        <v>0</v>
      </c>
      <c r="DF36" s="6">
        <f t="shared" ref="DF36:DF41" si="388">IF($H36="NFR",CR36,0)</f>
        <v>0</v>
      </c>
      <c r="DG36" s="6">
        <f t="shared" ref="DG36:DG41" si="389">IF($H36="NFR",CS36,0)</f>
        <v>0</v>
      </c>
      <c r="DH36" s="6">
        <f t="shared" ref="DH36:DH41" si="390">IF($H36="NFR",CT36,0)</f>
        <v>0</v>
      </c>
      <c r="DI36" s="6">
        <f t="shared" ref="DI36:DI41" si="391">IF($H36="NFR",CU36,0)</f>
        <v>0</v>
      </c>
      <c r="DJ36" s="6">
        <f t="shared" ref="DJ36:DJ41" si="392">IF($H36="NFR",CV36,0)</f>
        <v>0</v>
      </c>
      <c r="DK36" s="8">
        <f t="shared" ref="DK36:DK41" si="393">SUM(DA36:DJ36)</f>
        <v>0</v>
      </c>
      <c r="DM36" s="47">
        <f t="shared" ref="DM36:DM41" si="394">CZ36</f>
        <v>0</v>
      </c>
      <c r="DN36" s="6">
        <f t="shared" si="330"/>
        <v>0</v>
      </c>
      <c r="DO36" s="6">
        <f t="shared" si="331"/>
        <v>0</v>
      </c>
      <c r="DP36" s="6">
        <f t="shared" si="332"/>
        <v>0</v>
      </c>
      <c r="DQ36" s="6">
        <f t="shared" si="333"/>
        <v>0</v>
      </c>
      <c r="DR36" s="6">
        <f t="shared" si="334"/>
        <v>0</v>
      </c>
      <c r="DS36" s="6">
        <f t="shared" si="335"/>
        <v>0</v>
      </c>
      <c r="DT36" s="6">
        <f t="shared" si="336"/>
        <v>0</v>
      </c>
      <c r="DU36" s="6">
        <f t="shared" si="337"/>
        <v>0</v>
      </c>
      <c r="DV36" s="6">
        <f t="shared" si="338"/>
        <v>0</v>
      </c>
      <c r="DW36" s="6">
        <f t="shared" si="339"/>
        <v>0</v>
      </c>
      <c r="DX36" s="8">
        <f t="shared" ref="DX36:DX41" si="395">SUM(DN36:DW36)</f>
        <v>0</v>
      </c>
      <c r="DZ36" s="47">
        <f t="shared" ref="DZ36:DZ41" si="396">DM36</f>
        <v>0</v>
      </c>
      <c r="EA36" s="6">
        <f t="shared" si="340"/>
        <v>0</v>
      </c>
      <c r="EB36" s="6">
        <f t="shared" si="341"/>
        <v>0</v>
      </c>
      <c r="EC36" s="6">
        <f t="shared" si="342"/>
        <v>0</v>
      </c>
      <c r="ED36" s="6">
        <f t="shared" si="343"/>
        <v>0</v>
      </c>
      <c r="EE36" s="6">
        <f t="shared" si="344"/>
        <v>0</v>
      </c>
      <c r="EF36" s="6">
        <f t="shared" si="345"/>
        <v>0</v>
      </c>
      <c r="EG36" s="6">
        <f t="shared" si="346"/>
        <v>0</v>
      </c>
      <c r="EH36" s="6">
        <f t="shared" si="347"/>
        <v>0</v>
      </c>
      <c r="EI36" s="6">
        <f t="shared" si="348"/>
        <v>0</v>
      </c>
      <c r="EJ36" s="6">
        <f t="shared" si="349"/>
        <v>0</v>
      </c>
      <c r="EK36" s="8">
        <f t="shared" ref="EK36:EK41" si="397">SUM(EA36:EJ36)</f>
        <v>0</v>
      </c>
      <c r="EM36" s="47">
        <f t="shared" ref="EM36:EM41" si="398">DZ36</f>
        <v>0</v>
      </c>
      <c r="EN36" s="6">
        <f t="shared" si="350"/>
        <v>0</v>
      </c>
      <c r="EO36" s="6">
        <f t="shared" si="351"/>
        <v>0</v>
      </c>
      <c r="EP36" s="6">
        <f t="shared" si="352"/>
        <v>0</v>
      </c>
      <c r="EQ36" s="6">
        <f t="shared" si="353"/>
        <v>0</v>
      </c>
      <c r="ER36" s="6">
        <f t="shared" si="354"/>
        <v>0</v>
      </c>
      <c r="ES36" s="6">
        <f t="shared" si="355"/>
        <v>0</v>
      </c>
      <c r="ET36" s="6">
        <f t="shared" si="356"/>
        <v>0</v>
      </c>
      <c r="EU36" s="6">
        <f t="shared" si="357"/>
        <v>0</v>
      </c>
      <c r="EV36" s="6">
        <f t="shared" si="358"/>
        <v>0</v>
      </c>
      <c r="EW36" s="6">
        <f t="shared" si="359"/>
        <v>0</v>
      </c>
      <c r="EX36" s="8">
        <f t="shared" ref="EX36:EX41" si="399">SUM(EN36:EW36)</f>
        <v>0</v>
      </c>
      <c r="FA36" s="47">
        <f t="shared" ref="FA36:FA41" si="400">EM36</f>
        <v>0</v>
      </c>
      <c r="FB36" s="6"/>
      <c r="FC36" s="6"/>
      <c r="FD36" s="6"/>
      <c r="FE36" s="6"/>
      <c r="FF36" s="6"/>
      <c r="FG36" s="6"/>
      <c r="FH36" s="6"/>
      <c r="FI36" s="6"/>
      <c r="FJ36" s="6"/>
      <c r="FK36" s="6"/>
      <c r="FL36" s="8">
        <f t="shared" ref="FL36:FL41" si="401">SUM(FB36:FK36)</f>
        <v>0</v>
      </c>
      <c r="FO36" s="6">
        <f>IFERROR(IF($B36="Teknisk/adm. Bistand",(K36/1628)*Tabeller!J$11,(K36/1628)*Tabeller!J$10),0)</f>
        <v>0</v>
      </c>
      <c r="FP36" s="6">
        <f>IFERROR(IF($B36="Teknisk/adm. Bistand",(L36/1628)*Tabeller!K$11,(L36/1628)*Tabeller!K$10),0)</f>
        <v>0</v>
      </c>
      <c r="FQ36" s="6">
        <f>IFERROR(IF($B36="Teknisk/adm. Bistand",(M36/1628)*Tabeller!L$11,(M36/1628)*Tabeller!L$10),0)</f>
        <v>0</v>
      </c>
      <c r="FR36" s="6">
        <f>IFERROR(IF($B36="Teknisk/adm. Bistand",(N36/1628)*Tabeller!M$11,(N36/1628)*Tabeller!M$10),0)</f>
        <v>0</v>
      </c>
      <c r="FS36" s="6">
        <f>IFERROR(IF($B36="Teknisk/adm. Bistand",(O36/1628)*Tabeller!N$11,(O36/1628)*Tabeller!N$10),0)</f>
        <v>0</v>
      </c>
      <c r="FT36" s="6">
        <f>IFERROR(IF($B36="Teknisk/adm. Bistand",(P36/1628)*Tabeller!O$11,(P36/1628)*Tabeller!O$10),0)</f>
        <v>0</v>
      </c>
      <c r="FU36" s="6">
        <f>IFERROR(IF($B36="Teknisk/adm. Bistand",(Q36/1628)*Tabeller!P$11,(Q36/1628)*Tabeller!P$10),0)</f>
        <v>0</v>
      </c>
      <c r="FV36" s="6">
        <f>IFERROR(IF($B36="Teknisk/adm. Bistand",(R36/1628)*Tabeller!Q$11,(R36/1628)*Tabeller!Q$10),0)</f>
        <v>0</v>
      </c>
      <c r="FW36" s="6">
        <f>IFERROR(IF($B36="Teknisk/adm. Bistand",(S36/1628)*Tabeller!R$11,(S36/1628)*Tabeller!R$10),0)</f>
        <v>0</v>
      </c>
      <c r="FX36" s="6">
        <f>IFERROR(IF($B36="Teknisk/adm. Bistand",(T36/1628)*Tabeller!S$11,(T36/1628)*Tabeller!S$10),0)</f>
        <v>0</v>
      </c>
    </row>
    <row r="37" spans="2:180" ht="15" x14ac:dyDescent="0.25">
      <c r="B37" s="511"/>
      <c r="C37" s="420" t="e">
        <f>IF(Registrering!#REF!="Fast beløp",0,CW37)</f>
        <v>#REF!</v>
      </c>
      <c r="D37" s="420">
        <f t="shared" si="368"/>
        <v>0</v>
      </c>
      <c r="E37" s="420">
        <f t="shared" si="369"/>
        <v>0</v>
      </c>
      <c r="F37" s="420">
        <f t="shared" si="370"/>
        <v>0</v>
      </c>
      <c r="G37" s="323">
        <f>SUM(K37:T37)/Tabeller!$H$5</f>
        <v>0</v>
      </c>
      <c r="H37" s="562"/>
      <c r="I37" s="565"/>
      <c r="J37" s="576"/>
      <c r="K37" s="578"/>
      <c r="L37" s="578"/>
      <c r="M37" s="578"/>
      <c r="N37" s="578"/>
      <c r="O37" s="578"/>
      <c r="P37" s="578"/>
      <c r="Q37" s="578"/>
      <c r="R37" s="578"/>
      <c r="S37" s="566"/>
      <c r="T37" s="566"/>
      <c r="AG37" s="6">
        <f t="shared" si="313"/>
        <v>0</v>
      </c>
      <c r="AH37" s="6">
        <f>AG37*Tabeller!$I$35</f>
        <v>0</v>
      </c>
      <c r="AI37" s="6">
        <f t="shared" si="361"/>
        <v>0</v>
      </c>
      <c r="AJ37" s="87">
        <f>AI37*Tabeller!$H$26</f>
        <v>0</v>
      </c>
      <c r="AK37" s="6">
        <f>SUM(AI37:AJ37,AL37)*Tabeller!$H$28</f>
        <v>0</v>
      </c>
      <c r="AL37" s="6">
        <f>AH37*Tabeller!$H$27</f>
        <v>0</v>
      </c>
      <c r="AM37" s="6">
        <f t="shared" si="315"/>
        <v>0</v>
      </c>
      <c r="AN37" s="6">
        <f>AM37+(IF(B37="Teknisk adm bistand",Registrering!$E$43,Registrering!$B$43))</f>
        <v>501000</v>
      </c>
      <c r="AO37" s="6">
        <f>AM37/Tabeller!$H$5</f>
        <v>0</v>
      </c>
      <c r="AR37" s="6">
        <f>((K37*Budsjett_FL!$AO37)*(Tabeller!I$37))</f>
        <v>0</v>
      </c>
      <c r="AS37" s="6">
        <f>((L37*Budsjett_FL!$AO37)*(Tabeller!J$35))</f>
        <v>0</v>
      </c>
      <c r="AT37" s="6">
        <f>((M37*Budsjett_FL!$AO37)*(Tabeller!K$35))</f>
        <v>0</v>
      </c>
      <c r="AU37" s="6">
        <f>((N37*Budsjett_FL!$AO37)*(Tabeller!L$35))</f>
        <v>0</v>
      </c>
      <c r="AV37" s="6">
        <f>((O37*Budsjett_FL!$AO37)*(Tabeller!M$35))</f>
        <v>0</v>
      </c>
      <c r="AW37" s="6">
        <f>((P37*Budsjett_FL!$AO37)*(Tabeller!N$35))</f>
        <v>0</v>
      </c>
      <c r="AX37" s="6">
        <f>((Q37*Budsjett_FL!$AO37)*(Tabeller!O$35))</f>
        <v>0</v>
      </c>
      <c r="AY37" s="6">
        <f>((R37*Budsjett_FL!$AO37)*(Tabeller!P$35))</f>
        <v>0</v>
      </c>
      <c r="AZ37" s="6">
        <f>((S37*Budsjett_FL!$AO37)*(Tabeller!Q$35))</f>
        <v>0</v>
      </c>
      <c r="BA37" s="6">
        <f>((T37*Budsjett_FL!$AO37)*(Tabeller!R$35))</f>
        <v>0</v>
      </c>
      <c r="BC37" s="6">
        <f t="shared" si="316"/>
        <v>0</v>
      </c>
      <c r="BD37" s="6">
        <f t="shared" si="317"/>
        <v>0</v>
      </c>
      <c r="BE37" s="6">
        <f t="shared" si="318"/>
        <v>0</v>
      </c>
      <c r="BF37" s="6">
        <f t="shared" si="319"/>
        <v>0</v>
      </c>
      <c r="BG37" s="6">
        <f t="shared" si="320"/>
        <v>0</v>
      </c>
      <c r="BH37" s="6">
        <f t="shared" si="321"/>
        <v>0</v>
      </c>
      <c r="BI37" s="6">
        <f t="shared" si="322"/>
        <v>0</v>
      </c>
      <c r="BJ37" s="6">
        <f t="shared" si="323"/>
        <v>0</v>
      </c>
      <c r="BK37" s="6">
        <f t="shared" si="324"/>
        <v>0</v>
      </c>
      <c r="BL37" s="6">
        <f t="shared" si="325"/>
        <v>0</v>
      </c>
      <c r="BO37" s="6">
        <f>IFERROR(IF($F$83=$K$82,AR37*$E$82,AR37*Budsjett_FL!$F$83),0)</f>
        <v>0</v>
      </c>
      <c r="BP37" s="6">
        <f>IFERROR(IF($F$83=$K$82,AS37*$E$82,AS37*Budsjett_FL!$F$83),0)</f>
        <v>0</v>
      </c>
      <c r="BQ37" s="6">
        <f>IFERROR(IF($F$83=$K$82,AT37*$E$82,AT37*Budsjett_FL!$F$83),0)</f>
        <v>0</v>
      </c>
      <c r="BR37" s="6">
        <f>IFERROR(IF($F$83=$K$82,AU37*$E$82,AU37*Budsjett_FL!$F$83),0)</f>
        <v>0</v>
      </c>
      <c r="BS37" s="6">
        <f>IFERROR(IF($F$83=$K$82,AV37*$E$82,AV37*Budsjett_FL!$F$83),0)</f>
        <v>0</v>
      </c>
      <c r="BT37" s="6">
        <f>IFERROR(IF($F$83=$K$82,AW37*$E$82,AW37*Budsjett_FL!$F$83),0)</f>
        <v>0</v>
      </c>
      <c r="BU37" s="6">
        <f>IFERROR(IF($F$83=$K$82,AX37*$E$82,AX37*Budsjett_FL!$F$83),0)</f>
        <v>0</v>
      </c>
      <c r="BV37" s="6">
        <f>IFERROR(IF($F$83=$K$82,AY37*$E$82,AY37*Budsjett_FL!$F$83),0)</f>
        <v>0</v>
      </c>
      <c r="BW37" s="6">
        <f>IFERROR(IF($F$83=$K$82,AZ37*$E$82,AZ37*Budsjett_FL!$F$83),0)</f>
        <v>0</v>
      </c>
      <c r="BX37" s="6">
        <f>IFERROR(IF($F$83=$K$82,BA37*$E$82,BA37*Budsjett_FL!$F$83),0)</f>
        <v>0</v>
      </c>
      <c r="CA37" s="6">
        <f t="shared" si="371"/>
        <v>0</v>
      </c>
      <c r="CB37" s="6">
        <f t="shared" si="372"/>
        <v>0</v>
      </c>
      <c r="CC37" s="6">
        <f t="shared" si="373"/>
        <v>0</v>
      </c>
      <c r="CD37" s="6">
        <f t="shared" si="374"/>
        <v>0</v>
      </c>
      <c r="CE37" s="6">
        <f t="shared" si="375"/>
        <v>0</v>
      </c>
      <c r="CF37" s="6">
        <f t="shared" si="376"/>
        <v>0</v>
      </c>
      <c r="CG37" s="6">
        <f t="shared" si="377"/>
        <v>0</v>
      </c>
      <c r="CH37" s="6">
        <f t="shared" si="378"/>
        <v>0</v>
      </c>
      <c r="CI37" s="6">
        <f t="shared" si="379"/>
        <v>0</v>
      </c>
      <c r="CJ37" s="6">
        <f t="shared" si="380"/>
        <v>0</v>
      </c>
      <c r="CL37" s="47">
        <f t="shared" si="327"/>
        <v>0</v>
      </c>
      <c r="CM37" s="6">
        <f>-(AR37*(1+Tabeller!$I$67))</f>
        <v>0</v>
      </c>
      <c r="CN37" s="6">
        <f>-(AS37*(1+Tabeller!$I$67))</f>
        <v>0</v>
      </c>
      <c r="CO37" s="6">
        <f>-(AT37*(1+Tabeller!$I$67))</f>
        <v>0</v>
      </c>
      <c r="CP37" s="6">
        <f>-(AU37*(1+Tabeller!$I$67))</f>
        <v>0</v>
      </c>
      <c r="CQ37" s="6">
        <f>-(AV37*(1+Tabeller!$I$67))</f>
        <v>0</v>
      </c>
      <c r="CR37" s="6">
        <f>-(AW37*(1+Tabeller!$I$67))</f>
        <v>0</v>
      </c>
      <c r="CS37" s="6">
        <f>-(AX37*(1+Tabeller!$I$67))</f>
        <v>0</v>
      </c>
      <c r="CT37" s="6">
        <f>-(AY37*(1+Tabeller!$I$67))</f>
        <v>0</v>
      </c>
      <c r="CU37" s="6">
        <f>-(AZ37*(1+Tabeller!$I$67))</f>
        <v>0</v>
      </c>
      <c r="CV37" s="6">
        <f>-(BA37*(1+Tabeller!$I$67))</f>
        <v>0</v>
      </c>
      <c r="CW37" s="8">
        <f t="shared" si="381"/>
        <v>0</v>
      </c>
      <c r="CZ37" s="47">
        <f t="shared" si="382"/>
        <v>0</v>
      </c>
      <c r="DA37" s="6">
        <f t="shared" si="383"/>
        <v>0</v>
      </c>
      <c r="DB37" s="6">
        <f t="shared" si="384"/>
        <v>0</v>
      </c>
      <c r="DC37" s="6">
        <f t="shared" si="385"/>
        <v>0</v>
      </c>
      <c r="DD37" s="6">
        <f t="shared" si="386"/>
        <v>0</v>
      </c>
      <c r="DE37" s="6">
        <f t="shared" si="387"/>
        <v>0</v>
      </c>
      <c r="DF37" s="6">
        <f t="shared" si="388"/>
        <v>0</v>
      </c>
      <c r="DG37" s="6">
        <f t="shared" si="389"/>
        <v>0</v>
      </c>
      <c r="DH37" s="6">
        <f t="shared" si="390"/>
        <v>0</v>
      </c>
      <c r="DI37" s="6">
        <f t="shared" si="391"/>
        <v>0</v>
      </c>
      <c r="DJ37" s="6">
        <f t="shared" si="392"/>
        <v>0</v>
      </c>
      <c r="DK37" s="8">
        <f t="shared" si="393"/>
        <v>0</v>
      </c>
      <c r="DM37" s="47">
        <f t="shared" si="394"/>
        <v>0</v>
      </c>
      <c r="DN37" s="6">
        <f t="shared" si="330"/>
        <v>0</v>
      </c>
      <c r="DO37" s="6">
        <f t="shared" si="331"/>
        <v>0</v>
      </c>
      <c r="DP37" s="6">
        <f t="shared" si="332"/>
        <v>0</v>
      </c>
      <c r="DQ37" s="6">
        <f t="shared" si="333"/>
        <v>0</v>
      </c>
      <c r="DR37" s="6">
        <f t="shared" si="334"/>
        <v>0</v>
      </c>
      <c r="DS37" s="6">
        <f t="shared" si="335"/>
        <v>0</v>
      </c>
      <c r="DT37" s="6">
        <f t="shared" si="336"/>
        <v>0</v>
      </c>
      <c r="DU37" s="6">
        <f t="shared" si="337"/>
        <v>0</v>
      </c>
      <c r="DV37" s="6">
        <f t="shared" si="338"/>
        <v>0</v>
      </c>
      <c r="DW37" s="6">
        <f t="shared" si="339"/>
        <v>0</v>
      </c>
      <c r="DX37" s="8">
        <f t="shared" si="395"/>
        <v>0</v>
      </c>
      <c r="DZ37" s="47">
        <f t="shared" si="396"/>
        <v>0</v>
      </c>
      <c r="EA37" s="6">
        <f t="shared" si="340"/>
        <v>0</v>
      </c>
      <c r="EB37" s="6">
        <f t="shared" si="341"/>
        <v>0</v>
      </c>
      <c r="EC37" s="6">
        <f t="shared" si="342"/>
        <v>0</v>
      </c>
      <c r="ED37" s="6">
        <f t="shared" si="343"/>
        <v>0</v>
      </c>
      <c r="EE37" s="6">
        <f t="shared" si="344"/>
        <v>0</v>
      </c>
      <c r="EF37" s="6">
        <f t="shared" si="345"/>
        <v>0</v>
      </c>
      <c r="EG37" s="6">
        <f t="shared" si="346"/>
        <v>0</v>
      </c>
      <c r="EH37" s="6">
        <f t="shared" si="347"/>
        <v>0</v>
      </c>
      <c r="EI37" s="6">
        <f t="shared" si="348"/>
        <v>0</v>
      </c>
      <c r="EJ37" s="6">
        <f t="shared" si="349"/>
        <v>0</v>
      </c>
      <c r="EK37" s="8">
        <f t="shared" si="397"/>
        <v>0</v>
      </c>
      <c r="EM37" s="47">
        <f t="shared" si="398"/>
        <v>0</v>
      </c>
      <c r="EN37" s="6">
        <f t="shared" si="350"/>
        <v>0</v>
      </c>
      <c r="EO37" s="6">
        <f t="shared" si="351"/>
        <v>0</v>
      </c>
      <c r="EP37" s="6">
        <f t="shared" si="352"/>
        <v>0</v>
      </c>
      <c r="EQ37" s="6">
        <f t="shared" si="353"/>
        <v>0</v>
      </c>
      <c r="ER37" s="6">
        <f t="shared" si="354"/>
        <v>0</v>
      </c>
      <c r="ES37" s="6">
        <f t="shared" si="355"/>
        <v>0</v>
      </c>
      <c r="ET37" s="6">
        <f t="shared" si="356"/>
        <v>0</v>
      </c>
      <c r="EU37" s="6">
        <f t="shared" si="357"/>
        <v>0</v>
      </c>
      <c r="EV37" s="6">
        <f t="shared" si="358"/>
        <v>0</v>
      </c>
      <c r="EW37" s="6">
        <f t="shared" si="359"/>
        <v>0</v>
      </c>
      <c r="EX37" s="8">
        <f t="shared" si="399"/>
        <v>0</v>
      </c>
      <c r="FA37" s="47">
        <f t="shared" si="400"/>
        <v>0</v>
      </c>
      <c r="FB37" s="6"/>
      <c r="FC37" s="6"/>
      <c r="FD37" s="6"/>
      <c r="FE37" s="6"/>
      <c r="FF37" s="6"/>
      <c r="FG37" s="6"/>
      <c r="FH37" s="6"/>
      <c r="FI37" s="6"/>
      <c r="FJ37" s="6"/>
      <c r="FK37" s="6"/>
      <c r="FL37" s="8">
        <f t="shared" si="401"/>
        <v>0</v>
      </c>
      <c r="FO37" s="6">
        <f>IFERROR(IF($B37="Teknisk/adm. Bistand",(K37/1628)*Tabeller!J$11,(K37/1628)*Tabeller!J$10),0)</f>
        <v>0</v>
      </c>
      <c r="FP37" s="6">
        <f>IFERROR(IF($B37="Teknisk/adm. Bistand",(L37/1628)*Tabeller!K$11,(L37/1628)*Tabeller!K$10),0)</f>
        <v>0</v>
      </c>
      <c r="FQ37" s="6">
        <f>IFERROR(IF($B37="Teknisk/adm. Bistand",(M37/1628)*Tabeller!L$11,(M37/1628)*Tabeller!L$10),0)</f>
        <v>0</v>
      </c>
      <c r="FR37" s="6">
        <f>IFERROR(IF($B37="Teknisk/adm. Bistand",(N37/1628)*Tabeller!M$11,(N37/1628)*Tabeller!M$10),0)</f>
        <v>0</v>
      </c>
      <c r="FS37" s="6">
        <f>IFERROR(IF($B37="Teknisk/adm. Bistand",(O37/1628)*Tabeller!N$11,(O37/1628)*Tabeller!N$10),0)</f>
        <v>0</v>
      </c>
      <c r="FT37" s="6">
        <f>IFERROR(IF($B37="Teknisk/adm. Bistand",(P37/1628)*Tabeller!O$11,(P37/1628)*Tabeller!O$10),0)</f>
        <v>0</v>
      </c>
      <c r="FU37" s="6">
        <f>IFERROR(IF($B37="Teknisk/adm. Bistand",(Q37/1628)*Tabeller!P$11,(Q37/1628)*Tabeller!P$10),0)</f>
        <v>0</v>
      </c>
      <c r="FV37" s="6">
        <f>IFERROR(IF($B37="Teknisk/adm. Bistand",(R37/1628)*Tabeller!Q$11,(R37/1628)*Tabeller!Q$10),0)</f>
        <v>0</v>
      </c>
      <c r="FW37" s="6">
        <f>IFERROR(IF($B37="Teknisk/adm. Bistand",(S37/1628)*Tabeller!R$11,(S37/1628)*Tabeller!R$10),0)</f>
        <v>0</v>
      </c>
      <c r="FX37" s="6">
        <f>IFERROR(IF($B37="Teknisk/adm. Bistand",(T37/1628)*Tabeller!S$11,(T37/1628)*Tabeller!S$10),0)</f>
        <v>0</v>
      </c>
    </row>
    <row r="38" spans="2:180" ht="15" x14ac:dyDescent="0.25">
      <c r="B38" s="511"/>
      <c r="C38" s="420" t="e">
        <f>IF(Registrering!#REF!="Fast beløp",0,CW38)</f>
        <v>#REF!</v>
      </c>
      <c r="D38" s="420">
        <f t="shared" si="368"/>
        <v>0</v>
      </c>
      <c r="E38" s="420">
        <f t="shared" si="369"/>
        <v>0</v>
      </c>
      <c r="F38" s="420">
        <f t="shared" si="370"/>
        <v>0</v>
      </c>
      <c r="G38" s="323">
        <f>SUM(K38:T38)/Tabeller!$H$5</f>
        <v>0</v>
      </c>
      <c r="H38" s="562"/>
      <c r="I38" s="565"/>
      <c r="J38" s="576"/>
      <c r="K38" s="578"/>
      <c r="L38" s="578"/>
      <c r="M38" s="578"/>
      <c r="N38" s="578"/>
      <c r="O38" s="578"/>
      <c r="P38" s="578"/>
      <c r="Q38" s="578"/>
      <c r="R38" s="578"/>
      <c r="S38" s="566"/>
      <c r="T38" s="566"/>
      <c r="AG38" s="6">
        <f t="shared" si="313"/>
        <v>0</v>
      </c>
      <c r="AH38" s="6">
        <f>AG38*Tabeller!$I$35</f>
        <v>0</v>
      </c>
      <c r="AI38" s="6">
        <f t="shared" si="361"/>
        <v>0</v>
      </c>
      <c r="AJ38" s="87">
        <f>AI38*Tabeller!$H$26</f>
        <v>0</v>
      </c>
      <c r="AK38" s="6">
        <f>SUM(AI38:AJ38,AL38)*Tabeller!$H$28</f>
        <v>0</v>
      </c>
      <c r="AL38" s="6">
        <f>AH38*Tabeller!$H$27</f>
        <v>0</v>
      </c>
      <c r="AM38" s="6">
        <f t="shared" si="315"/>
        <v>0</v>
      </c>
      <c r="AN38" s="6">
        <f>AM38+(IF(B38="Teknisk adm bistand",Registrering!$E$43,Registrering!$B$43))</f>
        <v>501000</v>
      </c>
      <c r="AO38" s="6">
        <f>AM38/Tabeller!$H$5</f>
        <v>0</v>
      </c>
      <c r="AR38" s="6">
        <f>((K38*Budsjett_FL!$AO38)*(Tabeller!I$37))</f>
        <v>0</v>
      </c>
      <c r="AS38" s="6">
        <f>((L38*Budsjett_FL!$AO38)*(Tabeller!J$35))</f>
        <v>0</v>
      </c>
      <c r="AT38" s="6">
        <f>((M38*Budsjett_FL!$AO38)*(Tabeller!K$35))</f>
        <v>0</v>
      </c>
      <c r="AU38" s="6">
        <f>((N38*Budsjett_FL!$AO38)*(Tabeller!L$35))</f>
        <v>0</v>
      </c>
      <c r="AV38" s="6">
        <f>((O38*Budsjett_FL!$AO38)*(Tabeller!M$35))</f>
        <v>0</v>
      </c>
      <c r="AW38" s="6">
        <f>((P38*Budsjett_FL!$AO38)*(Tabeller!N$35))</f>
        <v>0</v>
      </c>
      <c r="AX38" s="6">
        <f>((Q38*Budsjett_FL!$AO38)*(Tabeller!O$35))</f>
        <v>0</v>
      </c>
      <c r="AY38" s="6">
        <f>((R38*Budsjett_FL!$AO38)*(Tabeller!P$35))</f>
        <v>0</v>
      </c>
      <c r="AZ38" s="6">
        <f>((S38*Budsjett_FL!$AO38)*(Tabeller!Q$35))</f>
        <v>0</v>
      </c>
      <c r="BA38" s="6">
        <f>((T38*Budsjett_FL!$AO38)*(Tabeller!R$35))</f>
        <v>0</v>
      </c>
      <c r="BC38" s="6">
        <f t="shared" si="316"/>
        <v>0</v>
      </c>
      <c r="BD38" s="6">
        <f t="shared" si="317"/>
        <v>0</v>
      </c>
      <c r="BE38" s="6">
        <f t="shared" si="318"/>
        <v>0</v>
      </c>
      <c r="BF38" s="6">
        <f t="shared" si="319"/>
        <v>0</v>
      </c>
      <c r="BG38" s="6">
        <f t="shared" si="320"/>
        <v>0</v>
      </c>
      <c r="BH38" s="6">
        <f t="shared" si="321"/>
        <v>0</v>
      </c>
      <c r="BI38" s="6">
        <f t="shared" si="322"/>
        <v>0</v>
      </c>
      <c r="BJ38" s="6">
        <f t="shared" si="323"/>
        <v>0</v>
      </c>
      <c r="BK38" s="6">
        <f t="shared" si="324"/>
        <v>0</v>
      </c>
      <c r="BL38" s="6">
        <f t="shared" si="325"/>
        <v>0</v>
      </c>
      <c r="BO38" s="6">
        <f>IFERROR(IF($F$83=$K$82,AR38*$E$82,AR38*Budsjett_FL!$F$83),0)</f>
        <v>0</v>
      </c>
      <c r="BP38" s="6">
        <f>IFERROR(IF($F$83=$K$82,AS38*$E$82,AS38*Budsjett_FL!$F$83),0)</f>
        <v>0</v>
      </c>
      <c r="BQ38" s="6">
        <f>IFERROR(IF($F$83=$K$82,AT38*$E$82,AT38*Budsjett_FL!$F$83),0)</f>
        <v>0</v>
      </c>
      <c r="BR38" s="6">
        <f>IFERROR(IF($F$83=$K$82,AU38*$E$82,AU38*Budsjett_FL!$F$83),0)</f>
        <v>0</v>
      </c>
      <c r="BS38" s="6">
        <f>IFERROR(IF($F$83=$K$82,AV38*$E$82,AV38*Budsjett_FL!$F$83),0)</f>
        <v>0</v>
      </c>
      <c r="BT38" s="6">
        <f>IFERROR(IF($F$83=$K$82,AW38*$E$82,AW38*Budsjett_FL!$F$83),0)</f>
        <v>0</v>
      </c>
      <c r="BU38" s="6">
        <f>IFERROR(IF($F$83=$K$82,AX38*$E$82,AX38*Budsjett_FL!$F$83),0)</f>
        <v>0</v>
      </c>
      <c r="BV38" s="6">
        <f>IFERROR(IF($F$83=$K$82,AY38*$E$82,AY38*Budsjett_FL!$F$83),0)</f>
        <v>0</v>
      </c>
      <c r="BW38" s="6">
        <f>IFERROR(IF($F$83=$K$82,AZ38*$E$82,AZ38*Budsjett_FL!$F$83),0)</f>
        <v>0</v>
      </c>
      <c r="BX38" s="6">
        <f>IFERROR(IF($F$83=$K$82,BA38*$E$82,BA38*Budsjett_FL!$F$83),0)</f>
        <v>0</v>
      </c>
      <c r="CA38" s="6">
        <f t="shared" si="371"/>
        <v>0</v>
      </c>
      <c r="CB38" s="6">
        <f t="shared" si="372"/>
        <v>0</v>
      </c>
      <c r="CC38" s="6">
        <f t="shared" si="373"/>
        <v>0</v>
      </c>
      <c r="CD38" s="6">
        <f t="shared" si="374"/>
        <v>0</v>
      </c>
      <c r="CE38" s="6">
        <f t="shared" si="375"/>
        <v>0</v>
      </c>
      <c r="CF38" s="6">
        <f t="shared" si="376"/>
        <v>0</v>
      </c>
      <c r="CG38" s="6">
        <f t="shared" si="377"/>
        <v>0</v>
      </c>
      <c r="CH38" s="6">
        <f t="shared" si="378"/>
        <v>0</v>
      </c>
      <c r="CI38" s="6">
        <f t="shared" si="379"/>
        <v>0</v>
      </c>
      <c r="CJ38" s="6">
        <f t="shared" si="380"/>
        <v>0</v>
      </c>
      <c r="CL38" s="47">
        <f t="shared" si="327"/>
        <v>0</v>
      </c>
      <c r="CM38" s="6">
        <f>-(AR38*(1+Tabeller!$I$67))</f>
        <v>0</v>
      </c>
      <c r="CN38" s="6">
        <f>-(AS38*(1+Tabeller!$I$67))</f>
        <v>0</v>
      </c>
      <c r="CO38" s="6">
        <f>-(AT38*(1+Tabeller!$I$67))</f>
        <v>0</v>
      </c>
      <c r="CP38" s="6">
        <f>-(AU38*(1+Tabeller!$I$67))</f>
        <v>0</v>
      </c>
      <c r="CQ38" s="6">
        <f>-(AV38*(1+Tabeller!$I$67))</f>
        <v>0</v>
      </c>
      <c r="CR38" s="6">
        <f>-(AW38*(1+Tabeller!$I$67))</f>
        <v>0</v>
      </c>
      <c r="CS38" s="6">
        <f>-(AX38*(1+Tabeller!$I$67))</f>
        <v>0</v>
      </c>
      <c r="CT38" s="6">
        <f>-(AY38*(1+Tabeller!$I$67))</f>
        <v>0</v>
      </c>
      <c r="CU38" s="6">
        <f>-(AZ38*(1+Tabeller!$I$67))</f>
        <v>0</v>
      </c>
      <c r="CV38" s="6">
        <f>-(BA38*(1+Tabeller!$I$67))</f>
        <v>0</v>
      </c>
      <c r="CW38" s="8">
        <f t="shared" si="381"/>
        <v>0</v>
      </c>
      <c r="CZ38" s="47">
        <f t="shared" si="382"/>
        <v>0</v>
      </c>
      <c r="DA38" s="6">
        <f t="shared" si="383"/>
        <v>0</v>
      </c>
      <c r="DB38" s="6">
        <f t="shared" si="384"/>
        <v>0</v>
      </c>
      <c r="DC38" s="6">
        <f t="shared" si="385"/>
        <v>0</v>
      </c>
      <c r="DD38" s="6">
        <f t="shared" si="386"/>
        <v>0</v>
      </c>
      <c r="DE38" s="6">
        <f t="shared" si="387"/>
        <v>0</v>
      </c>
      <c r="DF38" s="6">
        <f t="shared" si="388"/>
        <v>0</v>
      </c>
      <c r="DG38" s="6">
        <f t="shared" si="389"/>
        <v>0</v>
      </c>
      <c r="DH38" s="6">
        <f t="shared" si="390"/>
        <v>0</v>
      </c>
      <c r="DI38" s="6">
        <f t="shared" si="391"/>
        <v>0</v>
      </c>
      <c r="DJ38" s="6">
        <f t="shared" si="392"/>
        <v>0</v>
      </c>
      <c r="DK38" s="8">
        <f t="shared" si="393"/>
        <v>0</v>
      </c>
      <c r="DM38" s="47">
        <f t="shared" si="394"/>
        <v>0</v>
      </c>
      <c r="DN38" s="6">
        <f t="shared" si="330"/>
        <v>0</v>
      </c>
      <c r="DO38" s="6">
        <f t="shared" si="331"/>
        <v>0</v>
      </c>
      <c r="DP38" s="6">
        <f t="shared" si="332"/>
        <v>0</v>
      </c>
      <c r="DQ38" s="6">
        <f t="shared" si="333"/>
        <v>0</v>
      </c>
      <c r="DR38" s="6">
        <f t="shared" si="334"/>
        <v>0</v>
      </c>
      <c r="DS38" s="6">
        <f t="shared" si="335"/>
        <v>0</v>
      </c>
      <c r="DT38" s="6">
        <f t="shared" si="336"/>
        <v>0</v>
      </c>
      <c r="DU38" s="6">
        <f t="shared" si="337"/>
        <v>0</v>
      </c>
      <c r="DV38" s="6">
        <f t="shared" si="338"/>
        <v>0</v>
      </c>
      <c r="DW38" s="6">
        <f t="shared" si="339"/>
        <v>0</v>
      </c>
      <c r="DX38" s="8">
        <f t="shared" si="395"/>
        <v>0</v>
      </c>
      <c r="DZ38" s="47">
        <f t="shared" si="396"/>
        <v>0</v>
      </c>
      <c r="EA38" s="6">
        <f t="shared" si="340"/>
        <v>0</v>
      </c>
      <c r="EB38" s="6">
        <f t="shared" si="341"/>
        <v>0</v>
      </c>
      <c r="EC38" s="6">
        <f t="shared" si="342"/>
        <v>0</v>
      </c>
      <c r="ED38" s="6">
        <f t="shared" si="343"/>
        <v>0</v>
      </c>
      <c r="EE38" s="6">
        <f t="shared" si="344"/>
        <v>0</v>
      </c>
      <c r="EF38" s="6">
        <f t="shared" si="345"/>
        <v>0</v>
      </c>
      <c r="EG38" s="6">
        <f t="shared" si="346"/>
        <v>0</v>
      </c>
      <c r="EH38" s="6">
        <f t="shared" si="347"/>
        <v>0</v>
      </c>
      <c r="EI38" s="6">
        <f t="shared" si="348"/>
        <v>0</v>
      </c>
      <c r="EJ38" s="6">
        <f t="shared" si="349"/>
        <v>0</v>
      </c>
      <c r="EK38" s="8">
        <f t="shared" si="397"/>
        <v>0</v>
      </c>
      <c r="EM38" s="47">
        <f t="shared" si="398"/>
        <v>0</v>
      </c>
      <c r="EN38" s="6">
        <f t="shared" si="350"/>
        <v>0</v>
      </c>
      <c r="EO38" s="6">
        <f t="shared" si="351"/>
        <v>0</v>
      </c>
      <c r="EP38" s="6">
        <f t="shared" si="352"/>
        <v>0</v>
      </c>
      <c r="EQ38" s="6">
        <f t="shared" si="353"/>
        <v>0</v>
      </c>
      <c r="ER38" s="6">
        <f t="shared" si="354"/>
        <v>0</v>
      </c>
      <c r="ES38" s="6">
        <f t="shared" si="355"/>
        <v>0</v>
      </c>
      <c r="ET38" s="6">
        <f t="shared" si="356"/>
        <v>0</v>
      </c>
      <c r="EU38" s="6">
        <f t="shared" si="357"/>
        <v>0</v>
      </c>
      <c r="EV38" s="6">
        <f t="shared" si="358"/>
        <v>0</v>
      </c>
      <c r="EW38" s="6">
        <f t="shared" si="359"/>
        <v>0</v>
      </c>
      <c r="EX38" s="8">
        <f t="shared" si="399"/>
        <v>0</v>
      </c>
      <c r="FA38" s="47">
        <f t="shared" si="400"/>
        <v>0</v>
      </c>
      <c r="FB38" s="6"/>
      <c r="FC38" s="6"/>
      <c r="FD38" s="6"/>
      <c r="FE38" s="6"/>
      <c r="FF38" s="6"/>
      <c r="FG38" s="6"/>
      <c r="FH38" s="6"/>
      <c r="FI38" s="6"/>
      <c r="FJ38" s="6"/>
      <c r="FK38" s="6"/>
      <c r="FL38" s="8">
        <f t="shared" si="401"/>
        <v>0</v>
      </c>
      <c r="FO38" s="6">
        <f>IFERROR(IF($B38="Teknisk/adm. Bistand",(K38/1628)*Tabeller!J$11,(K38/1628)*Tabeller!J$10),0)</f>
        <v>0</v>
      </c>
      <c r="FP38" s="6">
        <f>IFERROR(IF($B38="Teknisk/adm. Bistand",(L38/1628)*Tabeller!K$11,(L38/1628)*Tabeller!K$10),0)</f>
        <v>0</v>
      </c>
      <c r="FQ38" s="6">
        <f>IFERROR(IF($B38="Teknisk/adm. Bistand",(M38/1628)*Tabeller!L$11,(M38/1628)*Tabeller!L$10),0)</f>
        <v>0</v>
      </c>
      <c r="FR38" s="6">
        <f>IFERROR(IF($B38="Teknisk/adm. Bistand",(N38/1628)*Tabeller!M$11,(N38/1628)*Tabeller!M$10),0)</f>
        <v>0</v>
      </c>
      <c r="FS38" s="6">
        <f>IFERROR(IF($B38="Teknisk/adm. Bistand",(O38/1628)*Tabeller!N$11,(O38/1628)*Tabeller!N$10),0)</f>
        <v>0</v>
      </c>
      <c r="FT38" s="6">
        <f>IFERROR(IF($B38="Teknisk/adm. Bistand",(P38/1628)*Tabeller!O$11,(P38/1628)*Tabeller!O$10),0)</f>
        <v>0</v>
      </c>
      <c r="FU38" s="6">
        <f>IFERROR(IF($B38="Teknisk/adm. Bistand",(Q38/1628)*Tabeller!P$11,(Q38/1628)*Tabeller!P$10),0)</f>
        <v>0</v>
      </c>
      <c r="FV38" s="6">
        <f>IFERROR(IF($B38="Teknisk/adm. Bistand",(R38/1628)*Tabeller!Q$11,(R38/1628)*Tabeller!Q$10),0)</f>
        <v>0</v>
      </c>
      <c r="FW38" s="6">
        <f>IFERROR(IF($B38="Teknisk/adm. Bistand",(S38/1628)*Tabeller!R$11,(S38/1628)*Tabeller!R$10),0)</f>
        <v>0</v>
      </c>
      <c r="FX38" s="6">
        <f>IFERROR(IF($B38="Teknisk/adm. Bistand",(T38/1628)*Tabeller!S$11,(T38/1628)*Tabeller!S$10),0)</f>
        <v>0</v>
      </c>
    </row>
    <row r="39" spans="2:180" ht="15" x14ac:dyDescent="0.25">
      <c r="B39" s="511"/>
      <c r="C39" s="420" t="e">
        <f>IF(Registrering!#REF!="Fast beløp",0,CW39)</f>
        <v>#REF!</v>
      </c>
      <c r="D39" s="420">
        <f t="shared" si="368"/>
        <v>0</v>
      </c>
      <c r="E39" s="420">
        <f t="shared" si="369"/>
        <v>0</v>
      </c>
      <c r="F39" s="420">
        <f t="shared" si="370"/>
        <v>0</v>
      </c>
      <c r="G39" s="323">
        <f>SUM(K39:T39)/Tabeller!$H$5</f>
        <v>0</v>
      </c>
      <c r="H39" s="562"/>
      <c r="I39" s="565"/>
      <c r="J39" s="576"/>
      <c r="K39" s="578"/>
      <c r="L39" s="578"/>
      <c r="M39" s="578"/>
      <c r="N39" s="578"/>
      <c r="O39" s="578"/>
      <c r="P39" s="578"/>
      <c r="Q39" s="578"/>
      <c r="R39" s="578"/>
      <c r="S39" s="566"/>
      <c r="T39" s="566"/>
      <c r="AG39" s="6">
        <f t="shared" si="313"/>
        <v>0</v>
      </c>
      <c r="AH39" s="6">
        <f>AG39*Tabeller!$I$35</f>
        <v>0</v>
      </c>
      <c r="AI39" s="6">
        <f t="shared" si="361"/>
        <v>0</v>
      </c>
      <c r="AJ39" s="87">
        <f>AI39*Tabeller!$H$26</f>
        <v>0</v>
      </c>
      <c r="AK39" s="6">
        <f>SUM(AI39:AJ39,AL39)*Tabeller!$H$28</f>
        <v>0</v>
      </c>
      <c r="AL39" s="6">
        <f>AH39*Tabeller!$H$27</f>
        <v>0</v>
      </c>
      <c r="AM39" s="6">
        <f t="shared" si="315"/>
        <v>0</v>
      </c>
      <c r="AN39" s="6">
        <f>AM39+(IF(B39="Teknisk adm bistand",Registrering!$E$43,Registrering!$B$43))</f>
        <v>501000</v>
      </c>
      <c r="AO39" s="6">
        <f>AM39/Tabeller!$H$5</f>
        <v>0</v>
      </c>
      <c r="AR39" s="6">
        <f>((K39*Budsjett_FL!$AO39)*(Tabeller!I$37))</f>
        <v>0</v>
      </c>
      <c r="AS39" s="6">
        <f>((L39*Budsjett_FL!$AO39)*(Tabeller!J$35))</f>
        <v>0</v>
      </c>
      <c r="AT39" s="6">
        <f>((M39*Budsjett_FL!$AO39)*(Tabeller!K$35))</f>
        <v>0</v>
      </c>
      <c r="AU39" s="6">
        <f>((N39*Budsjett_FL!$AO39)*(Tabeller!L$35))</f>
        <v>0</v>
      </c>
      <c r="AV39" s="6">
        <f>((O39*Budsjett_FL!$AO39)*(Tabeller!M$35))</f>
        <v>0</v>
      </c>
      <c r="AW39" s="6">
        <f>((P39*Budsjett_FL!$AO39)*(Tabeller!N$35))</f>
        <v>0</v>
      </c>
      <c r="AX39" s="6">
        <f>((Q39*Budsjett_FL!$AO39)*(Tabeller!O$35))</f>
        <v>0</v>
      </c>
      <c r="AY39" s="6">
        <f>((R39*Budsjett_FL!$AO39)*(Tabeller!P$35))</f>
        <v>0</v>
      </c>
      <c r="AZ39" s="6">
        <f>((S39*Budsjett_FL!$AO39)*(Tabeller!Q$35))</f>
        <v>0</v>
      </c>
      <c r="BA39" s="6">
        <f>((T39*Budsjett_FL!$AO39)*(Tabeller!R$35))</f>
        <v>0</v>
      </c>
      <c r="BC39" s="6">
        <f t="shared" si="316"/>
        <v>0</v>
      </c>
      <c r="BD39" s="6">
        <f t="shared" si="317"/>
        <v>0</v>
      </c>
      <c r="BE39" s="6">
        <f t="shared" si="318"/>
        <v>0</v>
      </c>
      <c r="BF39" s="6">
        <f t="shared" si="319"/>
        <v>0</v>
      </c>
      <c r="BG39" s="6">
        <f t="shared" si="320"/>
        <v>0</v>
      </c>
      <c r="BH39" s="6">
        <f t="shared" si="321"/>
        <v>0</v>
      </c>
      <c r="BI39" s="6">
        <f t="shared" si="322"/>
        <v>0</v>
      </c>
      <c r="BJ39" s="6">
        <f t="shared" si="323"/>
        <v>0</v>
      </c>
      <c r="BK39" s="6">
        <f t="shared" si="324"/>
        <v>0</v>
      </c>
      <c r="BL39" s="6">
        <f t="shared" si="325"/>
        <v>0</v>
      </c>
      <c r="BO39" s="6">
        <f>IFERROR(IF($F$83=$K$82,AR39*$E$82,AR39*Budsjett_FL!$F$83),0)</f>
        <v>0</v>
      </c>
      <c r="BP39" s="6">
        <f>IFERROR(IF($F$83=$K$82,AS39*$E$82,AS39*Budsjett_FL!$F$83),0)</f>
        <v>0</v>
      </c>
      <c r="BQ39" s="6">
        <f>IFERROR(IF($F$83=$K$82,AT39*$E$82,AT39*Budsjett_FL!$F$83),0)</f>
        <v>0</v>
      </c>
      <c r="BR39" s="6">
        <f>IFERROR(IF($F$83=$K$82,AU39*$E$82,AU39*Budsjett_FL!$F$83),0)</f>
        <v>0</v>
      </c>
      <c r="BS39" s="6">
        <f>IFERROR(IF($F$83=$K$82,AV39*$E$82,AV39*Budsjett_FL!$F$83),0)</f>
        <v>0</v>
      </c>
      <c r="BT39" s="6">
        <f>IFERROR(IF($F$83=$K$82,AW39*$E$82,AW39*Budsjett_FL!$F$83),0)</f>
        <v>0</v>
      </c>
      <c r="BU39" s="6">
        <f>IFERROR(IF($F$83=$K$82,AX39*$E$82,AX39*Budsjett_FL!$F$83),0)</f>
        <v>0</v>
      </c>
      <c r="BV39" s="6">
        <f>IFERROR(IF($F$83=$K$82,AY39*$E$82,AY39*Budsjett_FL!$F$83),0)</f>
        <v>0</v>
      </c>
      <c r="BW39" s="6">
        <f>IFERROR(IF($F$83=$K$82,AZ39*$E$82,AZ39*Budsjett_FL!$F$83),0)</f>
        <v>0</v>
      </c>
      <c r="BX39" s="6">
        <f>IFERROR(IF($F$83=$K$82,BA39*$E$82,BA39*Budsjett_FL!$F$83),0)</f>
        <v>0</v>
      </c>
      <c r="CA39" s="6">
        <f t="shared" si="371"/>
        <v>0</v>
      </c>
      <c r="CB39" s="6">
        <f t="shared" si="372"/>
        <v>0</v>
      </c>
      <c r="CC39" s="6">
        <f t="shared" si="373"/>
        <v>0</v>
      </c>
      <c r="CD39" s="6">
        <f t="shared" si="374"/>
        <v>0</v>
      </c>
      <c r="CE39" s="6">
        <f t="shared" si="375"/>
        <v>0</v>
      </c>
      <c r="CF39" s="6">
        <f t="shared" si="376"/>
        <v>0</v>
      </c>
      <c r="CG39" s="6">
        <f t="shared" si="377"/>
        <v>0</v>
      </c>
      <c r="CH39" s="6">
        <f t="shared" si="378"/>
        <v>0</v>
      </c>
      <c r="CI39" s="6">
        <f t="shared" si="379"/>
        <v>0</v>
      </c>
      <c r="CJ39" s="6">
        <f t="shared" si="380"/>
        <v>0</v>
      </c>
      <c r="CL39" s="47">
        <f t="shared" si="327"/>
        <v>0</v>
      </c>
      <c r="CM39" s="6">
        <f>-(AR39*(1+Tabeller!$I$67))</f>
        <v>0</v>
      </c>
      <c r="CN39" s="6">
        <f>-(AS39*(1+Tabeller!$I$67))</f>
        <v>0</v>
      </c>
      <c r="CO39" s="6">
        <f>-(AT39*(1+Tabeller!$I$67))</f>
        <v>0</v>
      </c>
      <c r="CP39" s="6">
        <f>-(AU39*(1+Tabeller!$I$67))</f>
        <v>0</v>
      </c>
      <c r="CQ39" s="6">
        <f>-(AV39*(1+Tabeller!$I$67))</f>
        <v>0</v>
      </c>
      <c r="CR39" s="6">
        <f>-(AW39*(1+Tabeller!$I$67))</f>
        <v>0</v>
      </c>
      <c r="CS39" s="6">
        <f>-(AX39*(1+Tabeller!$I$67))</f>
        <v>0</v>
      </c>
      <c r="CT39" s="6">
        <f>-(AY39*(1+Tabeller!$I$67))</f>
        <v>0</v>
      </c>
      <c r="CU39" s="6">
        <f>-(AZ39*(1+Tabeller!$I$67))</f>
        <v>0</v>
      </c>
      <c r="CV39" s="6">
        <f>-(BA39*(1+Tabeller!$I$67))</f>
        <v>0</v>
      </c>
      <c r="CW39" s="8">
        <f t="shared" si="381"/>
        <v>0</v>
      </c>
      <c r="CZ39" s="47">
        <f t="shared" si="382"/>
        <v>0</v>
      </c>
      <c r="DA39" s="6">
        <f t="shared" si="383"/>
        <v>0</v>
      </c>
      <c r="DB39" s="6">
        <f t="shared" si="384"/>
        <v>0</v>
      </c>
      <c r="DC39" s="6">
        <f t="shared" si="385"/>
        <v>0</v>
      </c>
      <c r="DD39" s="6">
        <f t="shared" si="386"/>
        <v>0</v>
      </c>
      <c r="DE39" s="6">
        <f t="shared" si="387"/>
        <v>0</v>
      </c>
      <c r="DF39" s="6">
        <f t="shared" si="388"/>
        <v>0</v>
      </c>
      <c r="DG39" s="6">
        <f t="shared" si="389"/>
        <v>0</v>
      </c>
      <c r="DH39" s="6">
        <f t="shared" si="390"/>
        <v>0</v>
      </c>
      <c r="DI39" s="6">
        <f t="shared" si="391"/>
        <v>0</v>
      </c>
      <c r="DJ39" s="6">
        <f t="shared" si="392"/>
        <v>0</v>
      </c>
      <c r="DK39" s="8">
        <f t="shared" si="393"/>
        <v>0</v>
      </c>
      <c r="DM39" s="47">
        <f t="shared" si="394"/>
        <v>0</v>
      </c>
      <c r="DN39" s="6">
        <f t="shared" si="330"/>
        <v>0</v>
      </c>
      <c r="DO39" s="6">
        <f t="shared" si="331"/>
        <v>0</v>
      </c>
      <c r="DP39" s="6">
        <f t="shared" si="332"/>
        <v>0</v>
      </c>
      <c r="DQ39" s="6">
        <f t="shared" si="333"/>
        <v>0</v>
      </c>
      <c r="DR39" s="6">
        <f t="shared" si="334"/>
        <v>0</v>
      </c>
      <c r="DS39" s="6">
        <f t="shared" si="335"/>
        <v>0</v>
      </c>
      <c r="DT39" s="6">
        <f t="shared" si="336"/>
        <v>0</v>
      </c>
      <c r="DU39" s="6">
        <f t="shared" si="337"/>
        <v>0</v>
      </c>
      <c r="DV39" s="6">
        <f t="shared" si="338"/>
        <v>0</v>
      </c>
      <c r="DW39" s="6">
        <f t="shared" si="339"/>
        <v>0</v>
      </c>
      <c r="DX39" s="8">
        <f t="shared" si="395"/>
        <v>0</v>
      </c>
      <c r="DZ39" s="47">
        <f t="shared" si="396"/>
        <v>0</v>
      </c>
      <c r="EA39" s="6">
        <f t="shared" si="340"/>
        <v>0</v>
      </c>
      <c r="EB39" s="6">
        <f t="shared" si="341"/>
        <v>0</v>
      </c>
      <c r="EC39" s="6">
        <f t="shared" si="342"/>
        <v>0</v>
      </c>
      <c r="ED39" s="6">
        <f t="shared" si="343"/>
        <v>0</v>
      </c>
      <c r="EE39" s="6">
        <f t="shared" si="344"/>
        <v>0</v>
      </c>
      <c r="EF39" s="6">
        <f t="shared" si="345"/>
        <v>0</v>
      </c>
      <c r="EG39" s="6">
        <f t="shared" si="346"/>
        <v>0</v>
      </c>
      <c r="EH39" s="6">
        <f t="shared" si="347"/>
        <v>0</v>
      </c>
      <c r="EI39" s="6">
        <f t="shared" si="348"/>
        <v>0</v>
      </c>
      <c r="EJ39" s="6">
        <f t="shared" si="349"/>
        <v>0</v>
      </c>
      <c r="EK39" s="8">
        <f t="shared" si="397"/>
        <v>0</v>
      </c>
      <c r="EM39" s="47">
        <f t="shared" si="398"/>
        <v>0</v>
      </c>
      <c r="EN39" s="6">
        <f t="shared" si="350"/>
        <v>0</v>
      </c>
      <c r="EO39" s="6">
        <f t="shared" si="351"/>
        <v>0</v>
      </c>
      <c r="EP39" s="6">
        <f t="shared" si="352"/>
        <v>0</v>
      </c>
      <c r="EQ39" s="6">
        <f t="shared" si="353"/>
        <v>0</v>
      </c>
      <c r="ER39" s="6">
        <f t="shared" si="354"/>
        <v>0</v>
      </c>
      <c r="ES39" s="6">
        <f t="shared" si="355"/>
        <v>0</v>
      </c>
      <c r="ET39" s="6">
        <f t="shared" si="356"/>
        <v>0</v>
      </c>
      <c r="EU39" s="6">
        <f t="shared" si="357"/>
        <v>0</v>
      </c>
      <c r="EV39" s="6">
        <f t="shared" si="358"/>
        <v>0</v>
      </c>
      <c r="EW39" s="6">
        <f t="shared" si="359"/>
        <v>0</v>
      </c>
      <c r="EX39" s="8">
        <f t="shared" si="399"/>
        <v>0</v>
      </c>
      <c r="FA39" s="47">
        <f t="shared" si="400"/>
        <v>0</v>
      </c>
      <c r="FB39" s="6"/>
      <c r="FC39" s="6"/>
      <c r="FD39" s="6"/>
      <c r="FE39" s="6"/>
      <c r="FF39" s="6"/>
      <c r="FG39" s="6"/>
      <c r="FH39" s="6"/>
      <c r="FI39" s="6"/>
      <c r="FJ39" s="6"/>
      <c r="FK39" s="6"/>
      <c r="FL39" s="8">
        <f t="shared" si="401"/>
        <v>0</v>
      </c>
      <c r="FO39" s="6">
        <f>IFERROR(IF($B39="Teknisk/adm. Bistand",(K39/1628)*Tabeller!J$11,(K39/1628)*Tabeller!J$10),0)</f>
        <v>0</v>
      </c>
      <c r="FP39" s="6">
        <f>IFERROR(IF($B39="Teknisk/adm. Bistand",(L39/1628)*Tabeller!K$11,(L39/1628)*Tabeller!K$10),0)</f>
        <v>0</v>
      </c>
      <c r="FQ39" s="6">
        <f>IFERROR(IF($B39="Teknisk/adm. Bistand",(M39/1628)*Tabeller!L$11,(M39/1628)*Tabeller!L$10),0)</f>
        <v>0</v>
      </c>
      <c r="FR39" s="6">
        <f>IFERROR(IF($B39="Teknisk/adm. Bistand",(N39/1628)*Tabeller!M$11,(N39/1628)*Tabeller!M$10),0)</f>
        <v>0</v>
      </c>
      <c r="FS39" s="6">
        <f>IFERROR(IF($B39="Teknisk/adm. Bistand",(O39/1628)*Tabeller!N$11,(O39/1628)*Tabeller!N$10),0)</f>
        <v>0</v>
      </c>
      <c r="FT39" s="6">
        <f>IFERROR(IF($B39="Teknisk/adm. Bistand",(P39/1628)*Tabeller!O$11,(P39/1628)*Tabeller!O$10),0)</f>
        <v>0</v>
      </c>
      <c r="FU39" s="6">
        <f>IFERROR(IF($B39="Teknisk/adm. Bistand",(Q39/1628)*Tabeller!P$11,(Q39/1628)*Tabeller!P$10),0)</f>
        <v>0</v>
      </c>
      <c r="FV39" s="6">
        <f>IFERROR(IF($B39="Teknisk/adm. Bistand",(R39/1628)*Tabeller!Q$11,(R39/1628)*Tabeller!Q$10),0)</f>
        <v>0</v>
      </c>
      <c r="FW39" s="6">
        <f>IFERROR(IF($B39="Teknisk/adm. Bistand",(S39/1628)*Tabeller!R$11,(S39/1628)*Tabeller!R$10),0)</f>
        <v>0</v>
      </c>
      <c r="FX39" s="6">
        <f>IFERROR(IF($B39="Teknisk/adm. Bistand",(T39/1628)*Tabeller!S$11,(T39/1628)*Tabeller!S$10),0)</f>
        <v>0</v>
      </c>
    </row>
    <row r="40" spans="2:180" ht="15" x14ac:dyDescent="0.25">
      <c r="B40" s="511"/>
      <c r="C40" s="420" t="e">
        <f>IF(Registrering!#REF!="Fast beløp",0,CW40)</f>
        <v>#REF!</v>
      </c>
      <c r="D40" s="420">
        <f t="shared" si="368"/>
        <v>0</v>
      </c>
      <c r="E40" s="420">
        <f t="shared" si="369"/>
        <v>0</v>
      </c>
      <c r="F40" s="420">
        <f t="shared" si="370"/>
        <v>0</v>
      </c>
      <c r="G40" s="323">
        <f>SUM(K40:T40)/Tabeller!$H$5</f>
        <v>0</v>
      </c>
      <c r="H40" s="562"/>
      <c r="I40" s="565"/>
      <c r="J40" s="576"/>
      <c r="K40" s="578"/>
      <c r="L40" s="578"/>
      <c r="M40" s="578"/>
      <c r="N40" s="578"/>
      <c r="O40" s="578"/>
      <c r="P40" s="578"/>
      <c r="Q40" s="578"/>
      <c r="R40" s="578"/>
      <c r="S40" s="566"/>
      <c r="T40" s="566"/>
      <c r="AG40" s="6">
        <f t="shared" si="313"/>
        <v>0</v>
      </c>
      <c r="AH40" s="6">
        <f>AG40*Tabeller!$I$35</f>
        <v>0</v>
      </c>
      <c r="AI40" s="6">
        <f t="shared" si="361"/>
        <v>0</v>
      </c>
      <c r="AJ40" s="87">
        <f>AI40*Tabeller!$H$26</f>
        <v>0</v>
      </c>
      <c r="AK40" s="6">
        <f>SUM(AI40:AJ40,AL40)*Tabeller!$H$28</f>
        <v>0</v>
      </c>
      <c r="AL40" s="6">
        <f>AH40*Tabeller!$H$27</f>
        <v>0</v>
      </c>
      <c r="AM40" s="6">
        <f t="shared" si="315"/>
        <v>0</v>
      </c>
      <c r="AN40" s="6">
        <f>AM40+(IF(B40="Teknisk adm bistand",Registrering!$E$43,Registrering!$B$43))</f>
        <v>501000</v>
      </c>
      <c r="AO40" s="6">
        <f>AM40/Tabeller!$H$5</f>
        <v>0</v>
      </c>
      <c r="AR40" s="6">
        <f>((K40*Budsjett_FL!$AO40)*(Tabeller!I$37))</f>
        <v>0</v>
      </c>
      <c r="AS40" s="6">
        <f>((L40*Budsjett_FL!$AO40)*(Tabeller!J$35))</f>
        <v>0</v>
      </c>
      <c r="AT40" s="6">
        <f>((M40*Budsjett_FL!$AO40)*(Tabeller!K$35))</f>
        <v>0</v>
      </c>
      <c r="AU40" s="6">
        <f>((N40*Budsjett_FL!$AO40)*(Tabeller!L$35))</f>
        <v>0</v>
      </c>
      <c r="AV40" s="6">
        <f>((O40*Budsjett_FL!$AO40)*(Tabeller!M$35))</f>
        <v>0</v>
      </c>
      <c r="AW40" s="6">
        <f>((P40*Budsjett_FL!$AO40)*(Tabeller!N$35))</f>
        <v>0</v>
      </c>
      <c r="AX40" s="6">
        <f>((Q40*Budsjett_FL!$AO40)*(Tabeller!O$35))</f>
        <v>0</v>
      </c>
      <c r="AY40" s="6">
        <f>((R40*Budsjett_FL!$AO40)*(Tabeller!P$35))</f>
        <v>0</v>
      </c>
      <c r="AZ40" s="6">
        <f>((S40*Budsjett_FL!$AO40)*(Tabeller!Q$35))</f>
        <v>0</v>
      </c>
      <c r="BA40" s="6">
        <f>((T40*Budsjett_FL!$AO40)*(Tabeller!R$35))</f>
        <v>0</v>
      </c>
      <c r="BC40" s="6">
        <f t="shared" si="316"/>
        <v>0</v>
      </c>
      <c r="BD40" s="6">
        <f t="shared" si="317"/>
        <v>0</v>
      </c>
      <c r="BE40" s="6">
        <f t="shared" si="318"/>
        <v>0</v>
      </c>
      <c r="BF40" s="6">
        <f t="shared" si="319"/>
        <v>0</v>
      </c>
      <c r="BG40" s="6">
        <f t="shared" si="320"/>
        <v>0</v>
      </c>
      <c r="BH40" s="6">
        <f t="shared" si="321"/>
        <v>0</v>
      </c>
      <c r="BI40" s="6">
        <f t="shared" si="322"/>
        <v>0</v>
      </c>
      <c r="BJ40" s="6">
        <f t="shared" si="323"/>
        <v>0</v>
      </c>
      <c r="BK40" s="6">
        <f t="shared" si="324"/>
        <v>0</v>
      </c>
      <c r="BL40" s="6">
        <f t="shared" si="325"/>
        <v>0</v>
      </c>
      <c r="BO40" s="6">
        <f>IFERROR(IF($F$83=$K$82,AR40*$E$82,AR40*Budsjett_FL!$F$83),0)</f>
        <v>0</v>
      </c>
      <c r="BP40" s="6">
        <f>IFERROR(IF($F$83=$K$82,AS40*$E$82,AS40*Budsjett_FL!$F$83),0)</f>
        <v>0</v>
      </c>
      <c r="BQ40" s="6">
        <f>IFERROR(IF($F$83=$K$82,AT40*$E$82,AT40*Budsjett_FL!$F$83),0)</f>
        <v>0</v>
      </c>
      <c r="BR40" s="6">
        <f>IFERROR(IF($F$83=$K$82,AU40*$E$82,AU40*Budsjett_FL!$F$83),0)</f>
        <v>0</v>
      </c>
      <c r="BS40" s="6">
        <f>IFERROR(IF($F$83=$K$82,AV40*$E$82,AV40*Budsjett_FL!$F$83),0)</f>
        <v>0</v>
      </c>
      <c r="BT40" s="6">
        <f>IFERROR(IF($F$83=$K$82,AW40*$E$82,AW40*Budsjett_FL!$F$83),0)</f>
        <v>0</v>
      </c>
      <c r="BU40" s="6">
        <f>IFERROR(IF($F$83=$K$82,AX40*$E$82,AX40*Budsjett_FL!$F$83),0)</f>
        <v>0</v>
      </c>
      <c r="BV40" s="6">
        <f>IFERROR(IF($F$83=$K$82,AY40*$E$82,AY40*Budsjett_FL!$F$83),0)</f>
        <v>0</v>
      </c>
      <c r="BW40" s="6">
        <f>IFERROR(IF($F$83=$K$82,AZ40*$E$82,AZ40*Budsjett_FL!$F$83),0)</f>
        <v>0</v>
      </c>
      <c r="BX40" s="6">
        <f>IFERROR(IF($F$83=$K$82,BA40*$E$82,BA40*Budsjett_FL!$F$83),0)</f>
        <v>0</v>
      </c>
      <c r="CA40" s="6">
        <f t="shared" si="371"/>
        <v>0</v>
      </c>
      <c r="CB40" s="6">
        <f t="shared" si="372"/>
        <v>0</v>
      </c>
      <c r="CC40" s="6">
        <f t="shared" si="373"/>
        <v>0</v>
      </c>
      <c r="CD40" s="6">
        <f t="shared" si="374"/>
        <v>0</v>
      </c>
      <c r="CE40" s="6">
        <f t="shared" si="375"/>
        <v>0</v>
      </c>
      <c r="CF40" s="6">
        <f t="shared" si="376"/>
        <v>0</v>
      </c>
      <c r="CG40" s="6">
        <f t="shared" si="377"/>
        <v>0</v>
      </c>
      <c r="CH40" s="6">
        <f t="shared" si="378"/>
        <v>0</v>
      </c>
      <c r="CI40" s="6">
        <f t="shared" si="379"/>
        <v>0</v>
      </c>
      <c r="CJ40" s="6">
        <f t="shared" si="380"/>
        <v>0</v>
      </c>
      <c r="CL40" s="47">
        <f t="shared" si="327"/>
        <v>0</v>
      </c>
      <c r="CM40" s="6">
        <f>-(AR40*(1+Tabeller!$I$67))</f>
        <v>0</v>
      </c>
      <c r="CN40" s="6">
        <f>-(AS40*(1+Tabeller!$I$67))</f>
        <v>0</v>
      </c>
      <c r="CO40" s="6">
        <f>-(AT40*(1+Tabeller!$I$67))</f>
        <v>0</v>
      </c>
      <c r="CP40" s="6">
        <f>-(AU40*(1+Tabeller!$I$67))</f>
        <v>0</v>
      </c>
      <c r="CQ40" s="6">
        <f>-(AV40*(1+Tabeller!$I$67))</f>
        <v>0</v>
      </c>
      <c r="CR40" s="6">
        <f>-(AW40*(1+Tabeller!$I$67))</f>
        <v>0</v>
      </c>
      <c r="CS40" s="6">
        <f>-(AX40*(1+Tabeller!$I$67))</f>
        <v>0</v>
      </c>
      <c r="CT40" s="6">
        <f>-(AY40*(1+Tabeller!$I$67))</f>
        <v>0</v>
      </c>
      <c r="CU40" s="6">
        <f>-(AZ40*(1+Tabeller!$I$67))</f>
        <v>0</v>
      </c>
      <c r="CV40" s="6">
        <f>-(BA40*(1+Tabeller!$I$67))</f>
        <v>0</v>
      </c>
      <c r="CW40" s="8">
        <f t="shared" si="381"/>
        <v>0</v>
      </c>
      <c r="CZ40" s="47">
        <f t="shared" si="382"/>
        <v>0</v>
      </c>
      <c r="DA40" s="6">
        <f t="shared" si="383"/>
        <v>0</v>
      </c>
      <c r="DB40" s="6">
        <f t="shared" si="384"/>
        <v>0</v>
      </c>
      <c r="DC40" s="6">
        <f t="shared" si="385"/>
        <v>0</v>
      </c>
      <c r="DD40" s="6">
        <f t="shared" si="386"/>
        <v>0</v>
      </c>
      <c r="DE40" s="6">
        <f t="shared" si="387"/>
        <v>0</v>
      </c>
      <c r="DF40" s="6">
        <f t="shared" si="388"/>
        <v>0</v>
      </c>
      <c r="DG40" s="6">
        <f t="shared" si="389"/>
        <v>0</v>
      </c>
      <c r="DH40" s="6">
        <f t="shared" si="390"/>
        <v>0</v>
      </c>
      <c r="DI40" s="6">
        <f t="shared" si="391"/>
        <v>0</v>
      </c>
      <c r="DJ40" s="6">
        <f t="shared" si="392"/>
        <v>0</v>
      </c>
      <c r="DK40" s="8">
        <f t="shared" si="393"/>
        <v>0</v>
      </c>
      <c r="DM40" s="47">
        <f t="shared" si="394"/>
        <v>0</v>
      </c>
      <c r="DN40" s="6">
        <f t="shared" si="330"/>
        <v>0</v>
      </c>
      <c r="DO40" s="6">
        <f t="shared" si="331"/>
        <v>0</v>
      </c>
      <c r="DP40" s="6">
        <f t="shared" si="332"/>
        <v>0</v>
      </c>
      <c r="DQ40" s="6">
        <f t="shared" si="333"/>
        <v>0</v>
      </c>
      <c r="DR40" s="6">
        <f t="shared" si="334"/>
        <v>0</v>
      </c>
      <c r="DS40" s="6">
        <f t="shared" si="335"/>
        <v>0</v>
      </c>
      <c r="DT40" s="6">
        <f t="shared" si="336"/>
        <v>0</v>
      </c>
      <c r="DU40" s="6">
        <f t="shared" si="337"/>
        <v>0</v>
      </c>
      <c r="DV40" s="6">
        <f t="shared" si="338"/>
        <v>0</v>
      </c>
      <c r="DW40" s="6">
        <f t="shared" si="339"/>
        <v>0</v>
      </c>
      <c r="DX40" s="8">
        <f t="shared" si="395"/>
        <v>0</v>
      </c>
      <c r="DZ40" s="47">
        <f t="shared" si="396"/>
        <v>0</v>
      </c>
      <c r="EA40" s="6">
        <f t="shared" si="340"/>
        <v>0</v>
      </c>
      <c r="EB40" s="6">
        <f t="shared" si="341"/>
        <v>0</v>
      </c>
      <c r="EC40" s="6">
        <f t="shared" si="342"/>
        <v>0</v>
      </c>
      <c r="ED40" s="6">
        <f t="shared" si="343"/>
        <v>0</v>
      </c>
      <c r="EE40" s="6">
        <f t="shared" si="344"/>
        <v>0</v>
      </c>
      <c r="EF40" s="6">
        <f t="shared" si="345"/>
        <v>0</v>
      </c>
      <c r="EG40" s="6">
        <f t="shared" si="346"/>
        <v>0</v>
      </c>
      <c r="EH40" s="6">
        <f t="shared" si="347"/>
        <v>0</v>
      </c>
      <c r="EI40" s="6">
        <f t="shared" si="348"/>
        <v>0</v>
      </c>
      <c r="EJ40" s="6">
        <f t="shared" si="349"/>
        <v>0</v>
      </c>
      <c r="EK40" s="8">
        <f t="shared" si="397"/>
        <v>0</v>
      </c>
      <c r="EM40" s="47">
        <f t="shared" si="398"/>
        <v>0</v>
      </c>
      <c r="EN40" s="6">
        <f t="shared" si="350"/>
        <v>0</v>
      </c>
      <c r="EO40" s="6">
        <f t="shared" si="351"/>
        <v>0</v>
      </c>
      <c r="EP40" s="6">
        <f t="shared" si="352"/>
        <v>0</v>
      </c>
      <c r="EQ40" s="6">
        <f t="shared" si="353"/>
        <v>0</v>
      </c>
      <c r="ER40" s="6">
        <f t="shared" si="354"/>
        <v>0</v>
      </c>
      <c r="ES40" s="6">
        <f t="shared" si="355"/>
        <v>0</v>
      </c>
      <c r="ET40" s="6">
        <f t="shared" si="356"/>
        <v>0</v>
      </c>
      <c r="EU40" s="6">
        <f t="shared" si="357"/>
        <v>0</v>
      </c>
      <c r="EV40" s="6">
        <f t="shared" si="358"/>
        <v>0</v>
      </c>
      <c r="EW40" s="6">
        <f t="shared" si="359"/>
        <v>0</v>
      </c>
      <c r="EX40" s="8">
        <f t="shared" si="399"/>
        <v>0</v>
      </c>
      <c r="FA40" s="47">
        <f t="shared" si="400"/>
        <v>0</v>
      </c>
      <c r="FB40" s="6"/>
      <c r="FC40" s="6"/>
      <c r="FD40" s="6"/>
      <c r="FE40" s="6"/>
      <c r="FF40" s="6"/>
      <c r="FG40" s="6"/>
      <c r="FH40" s="6"/>
      <c r="FI40" s="6"/>
      <c r="FJ40" s="6"/>
      <c r="FK40" s="6"/>
      <c r="FL40" s="8">
        <f t="shared" si="401"/>
        <v>0</v>
      </c>
      <c r="FO40" s="6">
        <f>IFERROR(IF($B40="Teknisk/adm. Bistand",(K40/1628)*Tabeller!J$11,(K40/1628)*Tabeller!J$10),0)</f>
        <v>0</v>
      </c>
      <c r="FP40" s="6">
        <f>IFERROR(IF($B40="Teknisk/adm. Bistand",(L40/1628)*Tabeller!K$11,(L40/1628)*Tabeller!K$10),0)</f>
        <v>0</v>
      </c>
      <c r="FQ40" s="6">
        <f>IFERROR(IF($B40="Teknisk/adm. Bistand",(M40/1628)*Tabeller!L$11,(M40/1628)*Tabeller!L$10),0)</f>
        <v>0</v>
      </c>
      <c r="FR40" s="6">
        <f>IFERROR(IF($B40="Teknisk/adm. Bistand",(N40/1628)*Tabeller!M$11,(N40/1628)*Tabeller!M$10),0)</f>
        <v>0</v>
      </c>
      <c r="FS40" s="6">
        <f>IFERROR(IF($B40="Teknisk/adm. Bistand",(O40/1628)*Tabeller!N$11,(O40/1628)*Tabeller!N$10),0)</f>
        <v>0</v>
      </c>
      <c r="FT40" s="6">
        <f>IFERROR(IF($B40="Teknisk/adm. Bistand",(P40/1628)*Tabeller!O$11,(P40/1628)*Tabeller!O$10),0)</f>
        <v>0</v>
      </c>
      <c r="FU40" s="6">
        <f>IFERROR(IF($B40="Teknisk/adm. Bistand",(Q40/1628)*Tabeller!P$11,(Q40/1628)*Tabeller!P$10),0)</f>
        <v>0</v>
      </c>
      <c r="FV40" s="6">
        <f>IFERROR(IF($B40="Teknisk/adm. Bistand",(R40/1628)*Tabeller!Q$11,(R40/1628)*Tabeller!Q$10),0)</f>
        <v>0</v>
      </c>
      <c r="FW40" s="6">
        <f>IFERROR(IF($B40="Teknisk/adm. Bistand",(S40/1628)*Tabeller!R$11,(S40/1628)*Tabeller!R$10),0)</f>
        <v>0</v>
      </c>
      <c r="FX40" s="6">
        <f>IFERROR(IF($B40="Teknisk/adm. Bistand",(T40/1628)*Tabeller!S$11,(T40/1628)*Tabeller!S$10),0)</f>
        <v>0</v>
      </c>
    </row>
    <row r="41" spans="2:180" ht="15" x14ac:dyDescent="0.25">
      <c r="B41" s="511"/>
      <c r="C41" s="420" t="e">
        <f>IF(Registrering!#REF!="Fast beløp",0,CW41)</f>
        <v>#REF!</v>
      </c>
      <c r="D41" s="420">
        <f t="shared" si="368"/>
        <v>0</v>
      </c>
      <c r="E41" s="420">
        <f t="shared" si="369"/>
        <v>0</v>
      </c>
      <c r="F41" s="420">
        <f t="shared" si="370"/>
        <v>0</v>
      </c>
      <c r="G41" s="323">
        <f>SUM(K41:T41)/Tabeller!$H$5</f>
        <v>0</v>
      </c>
      <c r="H41" s="562"/>
      <c r="I41" s="565"/>
      <c r="J41" s="576"/>
      <c r="K41" s="578"/>
      <c r="L41" s="578"/>
      <c r="M41" s="578"/>
      <c r="N41" s="578"/>
      <c r="O41" s="578"/>
      <c r="P41" s="578"/>
      <c r="Q41" s="578"/>
      <c r="R41" s="578"/>
      <c r="S41" s="566"/>
      <c r="T41" s="566"/>
      <c r="AG41" s="6">
        <f t="shared" si="313"/>
        <v>0</v>
      </c>
      <c r="AH41" s="6">
        <f>AG41*Tabeller!$I$35</f>
        <v>0</v>
      </c>
      <c r="AI41" s="6">
        <f t="shared" si="361"/>
        <v>0</v>
      </c>
      <c r="AJ41" s="87">
        <f>AI41*Tabeller!$H$26</f>
        <v>0</v>
      </c>
      <c r="AK41" s="6">
        <f>SUM(AI41:AJ41,AL41)*Tabeller!$H$28</f>
        <v>0</v>
      </c>
      <c r="AL41" s="6">
        <f>AH41*Tabeller!$H$27</f>
        <v>0</v>
      </c>
      <c r="AM41" s="6">
        <f t="shared" si="315"/>
        <v>0</v>
      </c>
      <c r="AN41" s="6">
        <f>AM41+(IF(B41="Teknisk adm bistand",Registrering!$E$43,Registrering!$B$43))</f>
        <v>501000</v>
      </c>
      <c r="AO41" s="6">
        <f>AM41/Tabeller!$H$5</f>
        <v>0</v>
      </c>
      <c r="AR41" s="6">
        <f>((K41*Budsjett_FL!$AO41)*(Tabeller!I$37))</f>
        <v>0</v>
      </c>
      <c r="AS41" s="6">
        <f>((L41*Budsjett_FL!$AO41)*(Tabeller!J$35))</f>
        <v>0</v>
      </c>
      <c r="AT41" s="6">
        <f>((M41*Budsjett_FL!$AO41)*(Tabeller!K$35))</f>
        <v>0</v>
      </c>
      <c r="AU41" s="6">
        <f>((N41*Budsjett_FL!$AO41)*(Tabeller!L$35))</f>
        <v>0</v>
      </c>
      <c r="AV41" s="6">
        <f>((O41*Budsjett_FL!$AO41)*(Tabeller!M$35))</f>
        <v>0</v>
      </c>
      <c r="AW41" s="6">
        <f>((P41*Budsjett_FL!$AO41)*(Tabeller!N$35))</f>
        <v>0</v>
      </c>
      <c r="AX41" s="6">
        <f>((Q41*Budsjett_FL!$AO41)*(Tabeller!O$35))</f>
        <v>0</v>
      </c>
      <c r="AY41" s="6">
        <f>((R41*Budsjett_FL!$AO41)*(Tabeller!P$35))</f>
        <v>0</v>
      </c>
      <c r="AZ41" s="6">
        <f>((S41*Budsjett_FL!$AO41)*(Tabeller!Q$35))</f>
        <v>0</v>
      </c>
      <c r="BA41" s="6">
        <f>((T41*Budsjett_FL!$AO41)*(Tabeller!R$35))</f>
        <v>0</v>
      </c>
      <c r="BC41" s="6">
        <f t="shared" si="316"/>
        <v>0</v>
      </c>
      <c r="BD41" s="6">
        <f t="shared" si="317"/>
        <v>0</v>
      </c>
      <c r="BE41" s="6">
        <f t="shared" si="318"/>
        <v>0</v>
      </c>
      <c r="BF41" s="6">
        <f t="shared" si="319"/>
        <v>0</v>
      </c>
      <c r="BG41" s="6">
        <f t="shared" si="320"/>
        <v>0</v>
      </c>
      <c r="BH41" s="6">
        <f t="shared" si="321"/>
        <v>0</v>
      </c>
      <c r="BI41" s="6">
        <f t="shared" si="322"/>
        <v>0</v>
      </c>
      <c r="BJ41" s="6">
        <f t="shared" si="323"/>
        <v>0</v>
      </c>
      <c r="BK41" s="6">
        <f t="shared" si="324"/>
        <v>0</v>
      </c>
      <c r="BL41" s="6">
        <f t="shared" si="325"/>
        <v>0</v>
      </c>
      <c r="BO41" s="6">
        <f>IFERROR(IF($F$83=$K$82,AR41*$E$82,AR41*Budsjett_FL!$F$83),0)</f>
        <v>0</v>
      </c>
      <c r="BP41" s="6">
        <f>IFERROR(IF($F$83=$K$82,AS41*$E$82,AS41*Budsjett_FL!$F$83),0)</f>
        <v>0</v>
      </c>
      <c r="BQ41" s="6">
        <f>IFERROR(IF($F$83=$K$82,AT41*$E$82,AT41*Budsjett_FL!$F$83),0)</f>
        <v>0</v>
      </c>
      <c r="BR41" s="6">
        <f>IFERROR(IF($F$83=$K$82,AU41*$E$82,AU41*Budsjett_FL!$F$83),0)</f>
        <v>0</v>
      </c>
      <c r="BS41" s="6">
        <f>IFERROR(IF($F$83=$K$82,AV41*$E$82,AV41*Budsjett_FL!$F$83),0)</f>
        <v>0</v>
      </c>
      <c r="BT41" s="6">
        <f>IFERROR(IF($F$83=$K$82,AW41*$E$82,AW41*Budsjett_FL!$F$83),0)</f>
        <v>0</v>
      </c>
      <c r="BU41" s="6">
        <f>IFERROR(IF($F$83=$K$82,AX41*$E$82,AX41*Budsjett_FL!$F$83),0)</f>
        <v>0</v>
      </c>
      <c r="BV41" s="6">
        <f>IFERROR(IF($F$83=$K$82,AY41*$E$82,AY41*Budsjett_FL!$F$83),0)</f>
        <v>0</v>
      </c>
      <c r="BW41" s="6">
        <f>IFERROR(IF($F$83=$K$82,AZ41*$E$82,AZ41*Budsjett_FL!$F$83),0)</f>
        <v>0</v>
      </c>
      <c r="BX41" s="6">
        <f>IFERROR(IF($F$83=$K$82,BA41*$E$82,BA41*Budsjett_FL!$F$83),0)</f>
        <v>0</v>
      </c>
      <c r="CA41" s="6">
        <f t="shared" si="371"/>
        <v>0</v>
      </c>
      <c r="CB41" s="6">
        <f t="shared" si="372"/>
        <v>0</v>
      </c>
      <c r="CC41" s="6">
        <f t="shared" si="373"/>
        <v>0</v>
      </c>
      <c r="CD41" s="6">
        <f t="shared" si="374"/>
        <v>0</v>
      </c>
      <c r="CE41" s="6">
        <f t="shared" si="375"/>
        <v>0</v>
      </c>
      <c r="CF41" s="6">
        <f t="shared" si="376"/>
        <v>0</v>
      </c>
      <c r="CG41" s="6">
        <f t="shared" si="377"/>
        <v>0</v>
      </c>
      <c r="CH41" s="6">
        <f t="shared" si="378"/>
        <v>0</v>
      </c>
      <c r="CI41" s="6">
        <f t="shared" si="379"/>
        <v>0</v>
      </c>
      <c r="CJ41" s="6">
        <f t="shared" si="380"/>
        <v>0</v>
      </c>
      <c r="CL41" s="47">
        <f t="shared" si="327"/>
        <v>0</v>
      </c>
      <c r="CM41" s="6">
        <f>-(AR41*(1+Tabeller!$I$67))</f>
        <v>0</v>
      </c>
      <c r="CN41" s="6">
        <f>-(AS41*(1+Tabeller!$I$67))</f>
        <v>0</v>
      </c>
      <c r="CO41" s="6">
        <f>-(AT41*(1+Tabeller!$I$67))</f>
        <v>0</v>
      </c>
      <c r="CP41" s="6">
        <f>-(AU41*(1+Tabeller!$I$67))</f>
        <v>0</v>
      </c>
      <c r="CQ41" s="6">
        <f>-(AV41*(1+Tabeller!$I$67))</f>
        <v>0</v>
      </c>
      <c r="CR41" s="6">
        <f>-(AW41*(1+Tabeller!$I$67))</f>
        <v>0</v>
      </c>
      <c r="CS41" s="6">
        <f>-(AX41*(1+Tabeller!$I$67))</f>
        <v>0</v>
      </c>
      <c r="CT41" s="6">
        <f>-(AY41*(1+Tabeller!$I$67))</f>
        <v>0</v>
      </c>
      <c r="CU41" s="6">
        <f>-(AZ41*(1+Tabeller!$I$67))</f>
        <v>0</v>
      </c>
      <c r="CV41" s="6">
        <f>-(BA41*(1+Tabeller!$I$67))</f>
        <v>0</v>
      </c>
      <c r="CW41" s="8">
        <f t="shared" si="381"/>
        <v>0</v>
      </c>
      <c r="CZ41" s="47">
        <f t="shared" si="382"/>
        <v>0</v>
      </c>
      <c r="DA41" s="6">
        <f t="shared" si="383"/>
        <v>0</v>
      </c>
      <c r="DB41" s="6">
        <f t="shared" si="384"/>
        <v>0</v>
      </c>
      <c r="DC41" s="6">
        <f t="shared" si="385"/>
        <v>0</v>
      </c>
      <c r="DD41" s="6">
        <f t="shared" si="386"/>
        <v>0</v>
      </c>
      <c r="DE41" s="6">
        <f t="shared" si="387"/>
        <v>0</v>
      </c>
      <c r="DF41" s="6">
        <f t="shared" si="388"/>
        <v>0</v>
      </c>
      <c r="DG41" s="6">
        <f t="shared" si="389"/>
        <v>0</v>
      </c>
      <c r="DH41" s="6">
        <f t="shared" si="390"/>
        <v>0</v>
      </c>
      <c r="DI41" s="6">
        <f t="shared" si="391"/>
        <v>0</v>
      </c>
      <c r="DJ41" s="6">
        <f t="shared" si="392"/>
        <v>0</v>
      </c>
      <c r="DK41" s="8">
        <f t="shared" si="393"/>
        <v>0</v>
      </c>
      <c r="DM41" s="47">
        <f t="shared" si="394"/>
        <v>0</v>
      </c>
      <c r="DN41" s="6">
        <f t="shared" si="330"/>
        <v>0</v>
      </c>
      <c r="DO41" s="6">
        <f t="shared" si="331"/>
        <v>0</v>
      </c>
      <c r="DP41" s="6">
        <f t="shared" si="332"/>
        <v>0</v>
      </c>
      <c r="DQ41" s="6">
        <f t="shared" si="333"/>
        <v>0</v>
      </c>
      <c r="DR41" s="6">
        <f t="shared" si="334"/>
        <v>0</v>
      </c>
      <c r="DS41" s="6">
        <f t="shared" si="335"/>
        <v>0</v>
      </c>
      <c r="DT41" s="6">
        <f t="shared" si="336"/>
        <v>0</v>
      </c>
      <c r="DU41" s="6">
        <f t="shared" si="337"/>
        <v>0</v>
      </c>
      <c r="DV41" s="6">
        <f t="shared" si="338"/>
        <v>0</v>
      </c>
      <c r="DW41" s="6">
        <f t="shared" si="339"/>
        <v>0</v>
      </c>
      <c r="DX41" s="8">
        <f t="shared" si="395"/>
        <v>0</v>
      </c>
      <c r="DZ41" s="47">
        <f t="shared" si="396"/>
        <v>0</v>
      </c>
      <c r="EA41" s="6">
        <f t="shared" si="340"/>
        <v>0</v>
      </c>
      <c r="EB41" s="6">
        <f t="shared" si="341"/>
        <v>0</v>
      </c>
      <c r="EC41" s="6">
        <f t="shared" si="342"/>
        <v>0</v>
      </c>
      <c r="ED41" s="6">
        <f t="shared" si="343"/>
        <v>0</v>
      </c>
      <c r="EE41" s="6">
        <f t="shared" si="344"/>
        <v>0</v>
      </c>
      <c r="EF41" s="6">
        <f t="shared" si="345"/>
        <v>0</v>
      </c>
      <c r="EG41" s="6">
        <f t="shared" si="346"/>
        <v>0</v>
      </c>
      <c r="EH41" s="6">
        <f t="shared" si="347"/>
        <v>0</v>
      </c>
      <c r="EI41" s="6">
        <f t="shared" si="348"/>
        <v>0</v>
      </c>
      <c r="EJ41" s="6">
        <f t="shared" si="349"/>
        <v>0</v>
      </c>
      <c r="EK41" s="8">
        <f t="shared" si="397"/>
        <v>0</v>
      </c>
      <c r="EM41" s="47">
        <f t="shared" si="398"/>
        <v>0</v>
      </c>
      <c r="EN41" s="6">
        <f t="shared" si="350"/>
        <v>0</v>
      </c>
      <c r="EO41" s="6">
        <f t="shared" si="351"/>
        <v>0</v>
      </c>
      <c r="EP41" s="6">
        <f t="shared" si="352"/>
        <v>0</v>
      </c>
      <c r="EQ41" s="6">
        <f t="shared" si="353"/>
        <v>0</v>
      </c>
      <c r="ER41" s="6">
        <f t="shared" si="354"/>
        <v>0</v>
      </c>
      <c r="ES41" s="6">
        <f t="shared" si="355"/>
        <v>0</v>
      </c>
      <c r="ET41" s="6">
        <f t="shared" si="356"/>
        <v>0</v>
      </c>
      <c r="EU41" s="6">
        <f t="shared" si="357"/>
        <v>0</v>
      </c>
      <c r="EV41" s="6">
        <f t="shared" si="358"/>
        <v>0</v>
      </c>
      <c r="EW41" s="6">
        <f t="shared" si="359"/>
        <v>0</v>
      </c>
      <c r="EX41" s="8">
        <f t="shared" si="399"/>
        <v>0</v>
      </c>
      <c r="FA41" s="47">
        <f t="shared" si="400"/>
        <v>0</v>
      </c>
      <c r="FB41" s="6"/>
      <c r="FC41" s="6"/>
      <c r="FD41" s="6"/>
      <c r="FE41" s="6"/>
      <c r="FF41" s="6"/>
      <c r="FG41" s="6"/>
      <c r="FH41" s="6"/>
      <c r="FI41" s="6"/>
      <c r="FJ41" s="6"/>
      <c r="FK41" s="6"/>
      <c r="FL41" s="8">
        <f t="shared" si="401"/>
        <v>0</v>
      </c>
      <c r="FO41" s="6">
        <f>IFERROR(IF($B41="Teknisk/adm. Bistand",(K41/1628)*Tabeller!J$11,(K41/1628)*Tabeller!J$10),0)</f>
        <v>0</v>
      </c>
      <c r="FP41" s="6">
        <f>IFERROR(IF($B41="Teknisk/adm. Bistand",(L41/1628)*Tabeller!K$11,(L41/1628)*Tabeller!K$10),0)</f>
        <v>0</v>
      </c>
      <c r="FQ41" s="6">
        <f>IFERROR(IF($B41="Teknisk/adm. Bistand",(M41/1628)*Tabeller!L$11,(M41/1628)*Tabeller!L$10),0)</f>
        <v>0</v>
      </c>
      <c r="FR41" s="6">
        <f>IFERROR(IF($B41="Teknisk/adm. Bistand",(N41/1628)*Tabeller!M$11,(N41/1628)*Tabeller!M$10),0)</f>
        <v>0</v>
      </c>
      <c r="FS41" s="6">
        <f>IFERROR(IF($B41="Teknisk/adm. Bistand",(O41/1628)*Tabeller!N$11,(O41/1628)*Tabeller!N$10),0)</f>
        <v>0</v>
      </c>
      <c r="FT41" s="6">
        <f>IFERROR(IF($B41="Teknisk/adm. Bistand",(P41/1628)*Tabeller!O$11,(P41/1628)*Tabeller!O$10),0)</f>
        <v>0</v>
      </c>
      <c r="FU41" s="6">
        <f>IFERROR(IF($B41="Teknisk/adm. Bistand",(Q41/1628)*Tabeller!P$11,(Q41/1628)*Tabeller!P$10),0)</f>
        <v>0</v>
      </c>
      <c r="FV41" s="6">
        <f>IFERROR(IF($B41="Teknisk/adm. Bistand",(R41/1628)*Tabeller!Q$11,(R41/1628)*Tabeller!Q$10),0)</f>
        <v>0</v>
      </c>
      <c r="FW41" s="6">
        <f>IFERROR(IF($B41="Teknisk/adm. Bistand",(S41/1628)*Tabeller!R$11,(S41/1628)*Tabeller!R$10),0)</f>
        <v>0</v>
      </c>
      <c r="FX41" s="6">
        <f>IFERROR(IF($B41="Teknisk/adm. Bistand",(T41/1628)*Tabeller!S$11,(T41/1628)*Tabeller!S$10),0)</f>
        <v>0</v>
      </c>
    </row>
    <row r="42" spans="2:180" ht="15" x14ac:dyDescent="0.25">
      <c r="B42" s="511"/>
      <c r="C42" s="420" t="e">
        <f>IF(Registrering!#REF!="Fast beløp",0,CW42)</f>
        <v>#REF!</v>
      </c>
      <c r="D42" s="420">
        <f t="shared" si="311"/>
        <v>0</v>
      </c>
      <c r="E42" s="420">
        <f t="shared" si="360"/>
        <v>0</v>
      </c>
      <c r="F42" s="420">
        <f t="shared" si="312"/>
        <v>0</v>
      </c>
      <c r="G42" s="323">
        <f>SUM(K42:T42)/Tabeller!$H$5</f>
        <v>0</v>
      </c>
      <c r="H42" s="562"/>
      <c r="I42" s="565"/>
      <c r="J42" s="576"/>
      <c r="K42" s="578"/>
      <c r="L42" s="578"/>
      <c r="M42" s="578"/>
      <c r="N42" s="578"/>
      <c r="O42" s="578"/>
      <c r="P42" s="578"/>
      <c r="Q42" s="578"/>
      <c r="R42" s="578"/>
      <c r="S42" s="566"/>
      <c r="T42" s="566"/>
      <c r="AG42" s="6">
        <f t="shared" si="313"/>
        <v>0</v>
      </c>
      <c r="AH42" s="6">
        <f>AG42*Tabeller!$I$35</f>
        <v>0</v>
      </c>
      <c r="AI42" s="6">
        <f t="shared" si="361"/>
        <v>0</v>
      </c>
      <c r="AJ42" s="87">
        <f>AI42*Tabeller!$H$26</f>
        <v>0</v>
      </c>
      <c r="AK42" s="6">
        <f>SUM(AI42:AJ42,AL42)*Tabeller!$H$28</f>
        <v>0</v>
      </c>
      <c r="AL42" s="6">
        <f>AH42*Tabeller!$H$27</f>
        <v>0</v>
      </c>
      <c r="AM42" s="6">
        <f t="shared" si="315"/>
        <v>0</v>
      </c>
      <c r="AN42" s="6">
        <f>AM42+(IF(B42="Teknisk adm bistand",Registrering!$E$43,Registrering!$B$43))</f>
        <v>501000</v>
      </c>
      <c r="AO42" s="6">
        <f>AM42/Tabeller!$H$5</f>
        <v>0</v>
      </c>
      <c r="AR42" s="6">
        <f>((K42*Budsjett_FL!$AO42)*(Tabeller!I$37))</f>
        <v>0</v>
      </c>
      <c r="AS42" s="6">
        <f>((L42*Budsjett_FL!$AO42)*(Tabeller!J$35))</f>
        <v>0</v>
      </c>
      <c r="AT42" s="6">
        <f>((M42*Budsjett_FL!$AO42)*(Tabeller!K$35))</f>
        <v>0</v>
      </c>
      <c r="AU42" s="6">
        <f>((N42*Budsjett_FL!$AO42)*(Tabeller!L$35))</f>
        <v>0</v>
      </c>
      <c r="AV42" s="6">
        <f>((O42*Budsjett_FL!$AO42)*(Tabeller!M$35))</f>
        <v>0</v>
      </c>
      <c r="AW42" s="6">
        <f>((P42*Budsjett_FL!$AO42)*(Tabeller!N$35))</f>
        <v>0</v>
      </c>
      <c r="AX42" s="6">
        <f>((Q42*Budsjett_FL!$AO42)*(Tabeller!O$35))</f>
        <v>0</v>
      </c>
      <c r="AY42" s="6">
        <f>((R42*Budsjett_FL!$AO42)*(Tabeller!P$35))</f>
        <v>0</v>
      </c>
      <c r="AZ42" s="6">
        <f>((S42*Budsjett_FL!$AO42)*(Tabeller!Q$35))</f>
        <v>0</v>
      </c>
      <c r="BA42" s="6">
        <f>((T42*Budsjett_FL!$AO42)*(Tabeller!R$35))</f>
        <v>0</v>
      </c>
      <c r="BC42" s="6">
        <f t="shared" si="316"/>
        <v>0</v>
      </c>
      <c r="BD42" s="6">
        <f t="shared" si="317"/>
        <v>0</v>
      </c>
      <c r="BE42" s="6">
        <f t="shared" si="318"/>
        <v>0</v>
      </c>
      <c r="BF42" s="6">
        <f t="shared" si="319"/>
        <v>0</v>
      </c>
      <c r="BG42" s="6">
        <f t="shared" si="320"/>
        <v>0</v>
      </c>
      <c r="BH42" s="6">
        <f t="shared" si="321"/>
        <v>0</v>
      </c>
      <c r="BI42" s="6">
        <f t="shared" si="322"/>
        <v>0</v>
      </c>
      <c r="BJ42" s="6">
        <f t="shared" si="323"/>
        <v>0</v>
      </c>
      <c r="BK42" s="6">
        <f t="shared" si="324"/>
        <v>0</v>
      </c>
      <c r="BL42" s="6">
        <f t="shared" si="325"/>
        <v>0</v>
      </c>
      <c r="BO42" s="6">
        <f>IFERROR(IF($F$83=$K$82,AR42*$E$82,AR42*Budsjett_FL!$F$83),0)</f>
        <v>0</v>
      </c>
      <c r="BP42" s="6">
        <f>IFERROR(IF($F$83=$K$82,AS42*$E$82,AS42*Budsjett_FL!$F$83),0)</f>
        <v>0</v>
      </c>
      <c r="BQ42" s="6">
        <f>IFERROR(IF($F$83=$K$82,AT42*$E$82,AT42*Budsjett_FL!$F$83),0)</f>
        <v>0</v>
      </c>
      <c r="BR42" s="6">
        <f>IFERROR(IF($F$83=$K$82,AU42*$E$82,AU42*Budsjett_FL!$F$83),0)</f>
        <v>0</v>
      </c>
      <c r="BS42" s="6">
        <f>IFERROR(IF($F$83=$K$82,AV42*$E$82,AV42*Budsjett_FL!$F$83),0)</f>
        <v>0</v>
      </c>
      <c r="BT42" s="6">
        <f>IFERROR(IF($F$83=$K$82,AW42*$E$82,AW42*Budsjett_FL!$F$83),0)</f>
        <v>0</v>
      </c>
      <c r="BU42" s="6">
        <f>IFERROR(IF($F$83=$K$82,AX42*$E$82,AX42*Budsjett_FL!$F$83),0)</f>
        <v>0</v>
      </c>
      <c r="BV42" s="6">
        <f>IFERROR(IF($F$83=$K$82,AY42*$E$82,AY42*Budsjett_FL!$F$83),0)</f>
        <v>0</v>
      </c>
      <c r="BW42" s="6">
        <f>IFERROR(IF($F$83=$K$82,AZ42*$E$82,AZ42*Budsjett_FL!$F$83),0)</f>
        <v>0</v>
      </c>
      <c r="BX42" s="6">
        <f>IFERROR(IF($F$83=$K$82,BA42*$E$82,BA42*Budsjett_FL!$F$83),0)</f>
        <v>0</v>
      </c>
      <c r="CA42" s="6">
        <f t="shared" si="326"/>
        <v>0</v>
      </c>
      <c r="CB42" s="6">
        <f t="shared" si="326"/>
        <v>0</v>
      </c>
      <c r="CC42" s="6">
        <f t="shared" si="326"/>
        <v>0</v>
      </c>
      <c r="CD42" s="6">
        <f t="shared" si="326"/>
        <v>0</v>
      </c>
      <c r="CE42" s="6">
        <f t="shared" si="326"/>
        <v>0</v>
      </c>
      <c r="CF42" s="6">
        <f t="shared" si="326"/>
        <v>0</v>
      </c>
      <c r="CG42" s="6">
        <f t="shared" si="326"/>
        <v>0</v>
      </c>
      <c r="CH42" s="6">
        <f t="shared" si="326"/>
        <v>0</v>
      </c>
      <c r="CI42" s="6">
        <f t="shared" si="326"/>
        <v>0</v>
      </c>
      <c r="CJ42" s="6">
        <f t="shared" si="326"/>
        <v>0</v>
      </c>
      <c r="CL42" s="47">
        <f t="shared" si="327"/>
        <v>0</v>
      </c>
      <c r="CM42" s="6">
        <f>-(AR42*(1+Tabeller!$I$67))</f>
        <v>0</v>
      </c>
      <c r="CN42" s="6">
        <f>-(AS42*(1+Tabeller!$I$67))</f>
        <v>0</v>
      </c>
      <c r="CO42" s="6">
        <f>-(AT42*(1+Tabeller!$I$67))</f>
        <v>0</v>
      </c>
      <c r="CP42" s="6">
        <f>-(AU42*(1+Tabeller!$I$67))</f>
        <v>0</v>
      </c>
      <c r="CQ42" s="6">
        <f>-(AV42*(1+Tabeller!$I$67))</f>
        <v>0</v>
      </c>
      <c r="CR42" s="6">
        <f>-(AW42*(1+Tabeller!$I$67))</f>
        <v>0</v>
      </c>
      <c r="CS42" s="6">
        <f>-(AX42*(1+Tabeller!$I$67))</f>
        <v>0</v>
      </c>
      <c r="CT42" s="6">
        <f>-(AY42*(1+Tabeller!$I$67))</f>
        <v>0</v>
      </c>
      <c r="CU42" s="6">
        <f>-(AZ42*(1+Tabeller!$I$67))</f>
        <v>0</v>
      </c>
      <c r="CV42" s="6">
        <f>-(BA42*(1+Tabeller!$I$67))</f>
        <v>0</v>
      </c>
      <c r="CW42" s="8">
        <f t="shared" si="362"/>
        <v>0</v>
      </c>
      <c r="CZ42" s="47">
        <f t="shared" si="328"/>
        <v>0</v>
      </c>
      <c r="DA42" s="6">
        <f t="shared" si="329"/>
        <v>0</v>
      </c>
      <c r="DB42" s="6">
        <f t="shared" si="329"/>
        <v>0</v>
      </c>
      <c r="DC42" s="6">
        <f t="shared" si="329"/>
        <v>0</v>
      </c>
      <c r="DD42" s="6">
        <f t="shared" si="329"/>
        <v>0</v>
      </c>
      <c r="DE42" s="6">
        <f t="shared" si="329"/>
        <v>0</v>
      </c>
      <c r="DF42" s="6">
        <f t="shared" si="329"/>
        <v>0</v>
      </c>
      <c r="DG42" s="6">
        <f t="shared" si="329"/>
        <v>0</v>
      </c>
      <c r="DH42" s="6">
        <f t="shared" si="329"/>
        <v>0</v>
      </c>
      <c r="DI42" s="6">
        <f t="shared" si="329"/>
        <v>0</v>
      </c>
      <c r="DJ42" s="6">
        <f t="shared" si="329"/>
        <v>0</v>
      </c>
      <c r="DK42" s="8">
        <f t="shared" si="363"/>
        <v>0</v>
      </c>
      <c r="DM42" s="47">
        <f t="shared" si="65"/>
        <v>0</v>
      </c>
      <c r="DN42" s="6">
        <f t="shared" si="330"/>
        <v>0</v>
      </c>
      <c r="DO42" s="6">
        <f t="shared" si="331"/>
        <v>0</v>
      </c>
      <c r="DP42" s="6">
        <f t="shared" si="332"/>
        <v>0</v>
      </c>
      <c r="DQ42" s="6">
        <f t="shared" si="333"/>
        <v>0</v>
      </c>
      <c r="DR42" s="6">
        <f t="shared" si="334"/>
        <v>0</v>
      </c>
      <c r="DS42" s="6">
        <f t="shared" si="335"/>
        <v>0</v>
      </c>
      <c r="DT42" s="6">
        <f t="shared" si="336"/>
        <v>0</v>
      </c>
      <c r="DU42" s="6">
        <f t="shared" si="337"/>
        <v>0</v>
      </c>
      <c r="DV42" s="6">
        <f t="shared" si="338"/>
        <v>0</v>
      </c>
      <c r="DW42" s="6">
        <f t="shared" si="339"/>
        <v>0</v>
      </c>
      <c r="DX42" s="8">
        <f t="shared" si="364"/>
        <v>0</v>
      </c>
      <c r="DZ42" s="47">
        <f t="shared" si="67"/>
        <v>0</v>
      </c>
      <c r="EA42" s="6">
        <f t="shared" si="340"/>
        <v>0</v>
      </c>
      <c r="EB42" s="6">
        <f t="shared" si="341"/>
        <v>0</v>
      </c>
      <c r="EC42" s="6">
        <f t="shared" si="342"/>
        <v>0</v>
      </c>
      <c r="ED42" s="6">
        <f t="shared" si="343"/>
        <v>0</v>
      </c>
      <c r="EE42" s="6">
        <f t="shared" si="344"/>
        <v>0</v>
      </c>
      <c r="EF42" s="6">
        <f t="shared" si="345"/>
        <v>0</v>
      </c>
      <c r="EG42" s="6">
        <f t="shared" si="346"/>
        <v>0</v>
      </c>
      <c r="EH42" s="6">
        <f t="shared" si="347"/>
        <v>0</v>
      </c>
      <c r="EI42" s="6">
        <f t="shared" si="348"/>
        <v>0</v>
      </c>
      <c r="EJ42" s="6">
        <f t="shared" si="349"/>
        <v>0</v>
      </c>
      <c r="EK42" s="8">
        <f t="shared" si="365"/>
        <v>0</v>
      </c>
      <c r="EM42" s="47">
        <f t="shared" si="69"/>
        <v>0</v>
      </c>
      <c r="EN42" s="6">
        <f t="shared" si="350"/>
        <v>0</v>
      </c>
      <c r="EO42" s="6">
        <f t="shared" si="351"/>
        <v>0</v>
      </c>
      <c r="EP42" s="6">
        <f t="shared" si="352"/>
        <v>0</v>
      </c>
      <c r="EQ42" s="6">
        <f t="shared" si="353"/>
        <v>0</v>
      </c>
      <c r="ER42" s="6">
        <f t="shared" si="354"/>
        <v>0</v>
      </c>
      <c r="ES42" s="6">
        <f t="shared" si="355"/>
        <v>0</v>
      </c>
      <c r="ET42" s="6">
        <f t="shared" si="356"/>
        <v>0</v>
      </c>
      <c r="EU42" s="6">
        <f t="shared" si="357"/>
        <v>0</v>
      </c>
      <c r="EV42" s="6">
        <f t="shared" si="358"/>
        <v>0</v>
      </c>
      <c r="EW42" s="6">
        <f t="shared" si="359"/>
        <v>0</v>
      </c>
      <c r="EX42" s="8">
        <f t="shared" si="366"/>
        <v>0</v>
      </c>
      <c r="FA42" s="47">
        <f t="shared" si="55"/>
        <v>0</v>
      </c>
      <c r="FB42" s="6"/>
      <c r="FC42" s="6"/>
      <c r="FD42" s="6"/>
      <c r="FE42" s="6"/>
      <c r="FF42" s="6"/>
      <c r="FG42" s="6"/>
      <c r="FH42" s="6"/>
      <c r="FI42" s="6"/>
      <c r="FJ42" s="6"/>
      <c r="FK42" s="6"/>
      <c r="FL42" s="8">
        <f t="shared" si="367"/>
        <v>0</v>
      </c>
      <c r="FO42" s="6">
        <f>IFERROR(IF($B42="Teknisk/adm. Bistand",(K42/1628)*Tabeller!J$11,(K42/1628)*Tabeller!J$10),0)</f>
        <v>0</v>
      </c>
      <c r="FP42" s="6">
        <f>IFERROR(IF($B42="Teknisk/adm. Bistand",(L42/1628)*Tabeller!K$11,(L42/1628)*Tabeller!K$10),0)</f>
        <v>0</v>
      </c>
      <c r="FQ42" s="6">
        <f>IFERROR(IF($B42="Teknisk/adm. Bistand",(M42/1628)*Tabeller!L$11,(M42/1628)*Tabeller!L$10),0)</f>
        <v>0</v>
      </c>
      <c r="FR42" s="6">
        <f>IFERROR(IF($B42="Teknisk/adm. Bistand",(N42/1628)*Tabeller!M$11,(N42/1628)*Tabeller!M$10),0)</f>
        <v>0</v>
      </c>
      <c r="FS42" s="6">
        <f>IFERROR(IF($B42="Teknisk/adm. Bistand",(O42/1628)*Tabeller!N$11,(O42/1628)*Tabeller!N$10),0)</f>
        <v>0</v>
      </c>
      <c r="FT42" s="6">
        <f>IFERROR(IF($B42="Teknisk/adm. Bistand",(P42/1628)*Tabeller!O$11,(P42/1628)*Tabeller!O$10),0)</f>
        <v>0</v>
      </c>
      <c r="FU42" s="6">
        <f>IFERROR(IF($B42="Teknisk/adm. Bistand",(Q42/1628)*Tabeller!P$11,(Q42/1628)*Tabeller!P$10),0)</f>
        <v>0</v>
      </c>
      <c r="FV42" s="6">
        <f>IFERROR(IF($B42="Teknisk/adm. Bistand",(R42/1628)*Tabeller!Q$11,(R42/1628)*Tabeller!Q$10),0)</f>
        <v>0</v>
      </c>
      <c r="FW42" s="6">
        <f>IFERROR(IF($B42="Teknisk/adm. Bistand",(S42/1628)*Tabeller!R$11,(S42/1628)*Tabeller!R$10),0)</f>
        <v>0</v>
      </c>
      <c r="FX42" s="6">
        <f>IFERROR(IF($B42="Teknisk/adm. Bistand",(T42/1628)*Tabeller!S$11,(T42/1628)*Tabeller!S$10),0)</f>
        <v>0</v>
      </c>
    </row>
    <row r="43" spans="2:180" ht="15" x14ac:dyDescent="0.25">
      <c r="B43" s="12" t="s">
        <v>45</v>
      </c>
      <c r="C43" s="16" t="e">
        <f>SUM(C34:C42)</f>
        <v>#REF!</v>
      </c>
      <c r="D43" s="16">
        <f>SUM(D34:D42)</f>
        <v>0</v>
      </c>
      <c r="E43" s="16">
        <f>SUM(E34:E42)</f>
        <v>0</v>
      </c>
      <c r="F43" s="16">
        <f>SUM(F34:F42)</f>
        <v>0</v>
      </c>
      <c r="G43" s="324">
        <f>SUM(G34:G42)</f>
        <v>0</v>
      </c>
      <c r="H43" s="12"/>
      <c r="I43" s="12"/>
      <c r="J43" s="13"/>
      <c r="K43" s="56">
        <f t="shared" ref="K43:T43" si="402">SUM(K34:K42)</f>
        <v>0</v>
      </c>
      <c r="L43" s="56">
        <f t="shared" si="402"/>
        <v>0</v>
      </c>
      <c r="M43" s="56">
        <f t="shared" si="402"/>
        <v>0</v>
      </c>
      <c r="N43" s="56">
        <f t="shared" si="402"/>
        <v>0</v>
      </c>
      <c r="O43" s="56">
        <f t="shared" si="402"/>
        <v>0</v>
      </c>
      <c r="P43" s="56">
        <f t="shared" si="402"/>
        <v>0</v>
      </c>
      <c r="Q43" s="56">
        <f t="shared" si="402"/>
        <v>0</v>
      </c>
      <c r="R43" s="56">
        <f t="shared" si="402"/>
        <v>0</v>
      </c>
      <c r="S43" s="56">
        <f t="shared" si="402"/>
        <v>0</v>
      </c>
      <c r="T43" s="56">
        <f t="shared" si="402"/>
        <v>0</v>
      </c>
      <c r="AR43" s="8">
        <f t="shared" ref="AR43:BA43" si="403">SUM(AR34:AR42)</f>
        <v>0</v>
      </c>
      <c r="AS43" s="8">
        <f t="shared" si="403"/>
        <v>0</v>
      </c>
      <c r="AT43" s="8">
        <f t="shared" si="403"/>
        <v>0</v>
      </c>
      <c r="AU43" s="8">
        <f t="shared" si="403"/>
        <v>0</v>
      </c>
      <c r="AV43" s="8">
        <f t="shared" si="403"/>
        <v>0</v>
      </c>
      <c r="AW43" s="8">
        <f t="shared" si="403"/>
        <v>0</v>
      </c>
      <c r="AX43" s="8">
        <f t="shared" si="403"/>
        <v>0</v>
      </c>
      <c r="AY43" s="8">
        <f t="shared" si="403"/>
        <v>0</v>
      </c>
      <c r="AZ43" s="8">
        <f t="shared" si="403"/>
        <v>0</v>
      </c>
      <c r="BA43" s="8">
        <f t="shared" si="403"/>
        <v>0</v>
      </c>
      <c r="BB43" s="30">
        <f>SUM(AR43:BA43)</f>
        <v>0</v>
      </c>
      <c r="BC43" s="8">
        <f t="shared" ref="BC43:BL43" si="404">SUM(BC34:BC42)</f>
        <v>0</v>
      </c>
      <c r="BD43" s="8">
        <f t="shared" si="404"/>
        <v>0</v>
      </c>
      <c r="BE43" s="8">
        <f t="shared" si="404"/>
        <v>0</v>
      </c>
      <c r="BF43" s="8">
        <f t="shared" si="404"/>
        <v>0</v>
      </c>
      <c r="BG43" s="8">
        <f t="shared" si="404"/>
        <v>0</v>
      </c>
      <c r="BH43" s="8">
        <f t="shared" si="404"/>
        <v>0</v>
      </c>
      <c r="BI43" s="8">
        <f t="shared" si="404"/>
        <v>0</v>
      </c>
      <c r="BJ43" s="8">
        <f t="shared" si="404"/>
        <v>0</v>
      </c>
      <c r="BK43" s="8">
        <f t="shared" si="404"/>
        <v>0</v>
      </c>
      <c r="BL43" s="8">
        <f t="shared" si="404"/>
        <v>0</v>
      </c>
      <c r="BO43" s="8">
        <f t="shared" ref="BO43:BX43" si="405">SUM(BO34:BO42)</f>
        <v>0</v>
      </c>
      <c r="BP43" s="8">
        <f t="shared" si="405"/>
        <v>0</v>
      </c>
      <c r="BQ43" s="8">
        <f t="shared" si="405"/>
        <v>0</v>
      </c>
      <c r="BR43" s="8">
        <f t="shared" si="405"/>
        <v>0</v>
      </c>
      <c r="BS43" s="8">
        <f t="shared" si="405"/>
        <v>0</v>
      </c>
      <c r="BT43" s="8">
        <f t="shared" si="405"/>
        <v>0</v>
      </c>
      <c r="BU43" s="8">
        <f t="shared" si="405"/>
        <v>0</v>
      </c>
      <c r="BV43" s="8">
        <f t="shared" si="405"/>
        <v>0</v>
      </c>
      <c r="BW43" s="8">
        <f t="shared" si="405"/>
        <v>0</v>
      </c>
      <c r="BX43" s="8">
        <f t="shared" si="405"/>
        <v>0</v>
      </c>
      <c r="BY43" s="30"/>
      <c r="BZ43" s="30"/>
      <c r="CA43" s="8">
        <f t="shared" ref="CA43:CJ43" si="406">SUM(CA34:CA42)</f>
        <v>0</v>
      </c>
      <c r="CB43" s="8">
        <f t="shared" si="406"/>
        <v>0</v>
      </c>
      <c r="CC43" s="8">
        <f t="shared" si="406"/>
        <v>0</v>
      </c>
      <c r="CD43" s="8">
        <f t="shared" si="406"/>
        <v>0</v>
      </c>
      <c r="CE43" s="8">
        <f t="shared" si="406"/>
        <v>0</v>
      </c>
      <c r="CF43" s="8">
        <f t="shared" si="406"/>
        <v>0</v>
      </c>
      <c r="CG43" s="8">
        <f t="shared" si="406"/>
        <v>0</v>
      </c>
      <c r="CH43" s="8">
        <f t="shared" si="406"/>
        <v>0</v>
      </c>
      <c r="CI43" s="8">
        <f t="shared" si="406"/>
        <v>0</v>
      </c>
      <c r="CJ43" s="8">
        <f t="shared" si="406"/>
        <v>0</v>
      </c>
      <c r="CK43" s="30"/>
      <c r="CM43" s="8">
        <f t="shared" ref="CM43:CW43" si="407">SUM(CM34:CM42)</f>
        <v>0</v>
      </c>
      <c r="CN43" s="8">
        <f t="shared" si="407"/>
        <v>0</v>
      </c>
      <c r="CO43" s="8">
        <f t="shared" si="407"/>
        <v>0</v>
      </c>
      <c r="CP43" s="8">
        <f t="shared" si="407"/>
        <v>0</v>
      </c>
      <c r="CQ43" s="8">
        <f t="shared" si="407"/>
        <v>0</v>
      </c>
      <c r="CR43" s="8">
        <f t="shared" si="407"/>
        <v>0</v>
      </c>
      <c r="CS43" s="8">
        <f t="shared" si="407"/>
        <v>0</v>
      </c>
      <c r="CT43" s="8">
        <f t="shared" si="407"/>
        <v>0</v>
      </c>
      <c r="CU43" s="8">
        <f t="shared" si="407"/>
        <v>0</v>
      </c>
      <c r="CV43" s="8">
        <f t="shared" si="407"/>
        <v>0</v>
      </c>
      <c r="CW43" s="8">
        <f t="shared" si="407"/>
        <v>0</v>
      </c>
      <c r="CZ43" s="47"/>
      <c r="DA43" s="8">
        <f t="shared" ref="DA43:DK43" si="408">SUM(DA34:DA42)</f>
        <v>0</v>
      </c>
      <c r="DB43" s="8">
        <f t="shared" si="408"/>
        <v>0</v>
      </c>
      <c r="DC43" s="8">
        <f t="shared" si="408"/>
        <v>0</v>
      </c>
      <c r="DD43" s="8">
        <f t="shared" si="408"/>
        <v>0</v>
      </c>
      <c r="DE43" s="8">
        <f t="shared" si="408"/>
        <v>0</v>
      </c>
      <c r="DF43" s="8">
        <f t="shared" si="408"/>
        <v>0</v>
      </c>
      <c r="DG43" s="8">
        <f t="shared" si="408"/>
        <v>0</v>
      </c>
      <c r="DH43" s="8">
        <f t="shared" si="408"/>
        <v>0</v>
      </c>
      <c r="DI43" s="8">
        <f t="shared" si="408"/>
        <v>0</v>
      </c>
      <c r="DJ43" s="8">
        <f t="shared" si="408"/>
        <v>0</v>
      </c>
      <c r="DK43" s="8">
        <f t="shared" si="408"/>
        <v>0</v>
      </c>
      <c r="DM43" s="47">
        <f t="shared" si="65"/>
        <v>0</v>
      </c>
      <c r="DN43" s="8">
        <f t="shared" ref="DN43:DX43" si="409">SUM(DN34:DN42)</f>
        <v>0</v>
      </c>
      <c r="DO43" s="8">
        <f t="shared" si="409"/>
        <v>0</v>
      </c>
      <c r="DP43" s="8">
        <f t="shared" si="409"/>
        <v>0</v>
      </c>
      <c r="DQ43" s="8">
        <f t="shared" si="409"/>
        <v>0</v>
      </c>
      <c r="DR43" s="8">
        <f t="shared" si="409"/>
        <v>0</v>
      </c>
      <c r="DS43" s="8">
        <f t="shared" si="409"/>
        <v>0</v>
      </c>
      <c r="DT43" s="8">
        <f t="shared" si="409"/>
        <v>0</v>
      </c>
      <c r="DU43" s="8">
        <f t="shared" si="409"/>
        <v>0</v>
      </c>
      <c r="DV43" s="8">
        <f t="shared" si="409"/>
        <v>0</v>
      </c>
      <c r="DW43" s="8">
        <f t="shared" si="409"/>
        <v>0</v>
      </c>
      <c r="DX43" s="8">
        <f t="shared" si="409"/>
        <v>0</v>
      </c>
      <c r="DZ43" s="47">
        <f t="shared" si="67"/>
        <v>0</v>
      </c>
      <c r="EA43" s="8">
        <f t="shared" ref="EA43:EK43" si="410">SUM(EA34:EA42)</f>
        <v>0</v>
      </c>
      <c r="EB43" s="8">
        <f t="shared" si="410"/>
        <v>0</v>
      </c>
      <c r="EC43" s="8">
        <f t="shared" si="410"/>
        <v>0</v>
      </c>
      <c r="ED43" s="8">
        <f t="shared" si="410"/>
        <v>0</v>
      </c>
      <c r="EE43" s="8">
        <f t="shared" si="410"/>
        <v>0</v>
      </c>
      <c r="EF43" s="8">
        <f t="shared" si="410"/>
        <v>0</v>
      </c>
      <c r="EG43" s="8">
        <f t="shared" si="410"/>
        <v>0</v>
      </c>
      <c r="EH43" s="8">
        <f t="shared" si="410"/>
        <v>0</v>
      </c>
      <c r="EI43" s="8">
        <f t="shared" si="410"/>
        <v>0</v>
      </c>
      <c r="EJ43" s="8">
        <f t="shared" si="410"/>
        <v>0</v>
      </c>
      <c r="EK43" s="8">
        <f t="shared" si="410"/>
        <v>0</v>
      </c>
      <c r="EM43" s="47">
        <f t="shared" si="69"/>
        <v>0</v>
      </c>
      <c r="EN43" s="8">
        <f t="shared" ref="EN43:EX43" si="411">SUM(EN34:EN42)</f>
        <v>0</v>
      </c>
      <c r="EO43" s="8">
        <f t="shared" si="411"/>
        <v>0</v>
      </c>
      <c r="EP43" s="8">
        <f t="shared" si="411"/>
        <v>0</v>
      </c>
      <c r="EQ43" s="8">
        <f t="shared" si="411"/>
        <v>0</v>
      </c>
      <c r="ER43" s="8">
        <f t="shared" si="411"/>
        <v>0</v>
      </c>
      <c r="ES43" s="8">
        <f t="shared" si="411"/>
        <v>0</v>
      </c>
      <c r="ET43" s="8">
        <f t="shared" si="411"/>
        <v>0</v>
      </c>
      <c r="EU43" s="8">
        <f t="shared" si="411"/>
        <v>0</v>
      </c>
      <c r="EV43" s="8">
        <f t="shared" si="411"/>
        <v>0</v>
      </c>
      <c r="EW43" s="8">
        <f t="shared" si="411"/>
        <v>0</v>
      </c>
      <c r="EX43" s="8">
        <f t="shared" si="411"/>
        <v>0</v>
      </c>
      <c r="FA43" s="47">
        <f t="shared" si="55"/>
        <v>0</v>
      </c>
      <c r="FB43" s="8">
        <f t="shared" ref="FB43:FL43" si="412">SUM(FB34:FB42)</f>
        <v>0</v>
      </c>
      <c r="FC43" s="8">
        <f t="shared" si="412"/>
        <v>0</v>
      </c>
      <c r="FD43" s="8">
        <f t="shared" si="412"/>
        <v>0</v>
      </c>
      <c r="FE43" s="8">
        <f t="shared" si="412"/>
        <v>0</v>
      </c>
      <c r="FF43" s="8">
        <f t="shared" si="412"/>
        <v>0</v>
      </c>
      <c r="FG43" s="8">
        <f t="shared" si="412"/>
        <v>0</v>
      </c>
      <c r="FH43" s="8">
        <f t="shared" si="412"/>
        <v>0</v>
      </c>
      <c r="FI43" s="8">
        <f t="shared" si="412"/>
        <v>0</v>
      </c>
      <c r="FJ43" s="8">
        <f t="shared" si="412"/>
        <v>0</v>
      </c>
      <c r="FK43" s="8">
        <f t="shared" si="412"/>
        <v>0</v>
      </c>
      <c r="FL43" s="8">
        <f t="shared" si="412"/>
        <v>0</v>
      </c>
      <c r="FO43" s="8">
        <f t="shared" ref="FO43:FX43" si="413">SUM(FO34:FO42)</f>
        <v>0</v>
      </c>
      <c r="FP43" s="8">
        <f t="shared" si="413"/>
        <v>0</v>
      </c>
      <c r="FQ43" s="8">
        <f t="shared" si="413"/>
        <v>0</v>
      </c>
      <c r="FR43" s="8">
        <f t="shared" si="413"/>
        <v>0</v>
      </c>
      <c r="FS43" s="8">
        <f t="shared" si="413"/>
        <v>0</v>
      </c>
      <c r="FT43" s="8">
        <f t="shared" si="413"/>
        <v>0</v>
      </c>
      <c r="FU43" s="8">
        <f t="shared" si="413"/>
        <v>0</v>
      </c>
      <c r="FV43" s="8">
        <f t="shared" si="413"/>
        <v>0</v>
      </c>
      <c r="FW43" s="8">
        <f t="shared" si="413"/>
        <v>0</v>
      </c>
      <c r="FX43" s="8">
        <f t="shared" si="413"/>
        <v>0</v>
      </c>
    </row>
    <row r="44" spans="2:180" s="88" customFormat="1" ht="8.25" customHeight="1" x14ac:dyDescent="0.25">
      <c r="B44" s="335"/>
      <c r="C44" s="336"/>
      <c r="D44" s="336"/>
      <c r="E44" s="336"/>
      <c r="F44" s="336"/>
      <c r="G44" s="337"/>
      <c r="H44" s="335"/>
      <c r="I44" s="335"/>
      <c r="J44" s="338"/>
      <c r="K44" s="339"/>
      <c r="L44" s="339"/>
      <c r="M44" s="339"/>
      <c r="N44" s="339"/>
      <c r="O44" s="339"/>
      <c r="P44" s="339"/>
      <c r="Q44" s="339"/>
      <c r="R44" s="339"/>
      <c r="S44" s="339"/>
      <c r="T44" s="339"/>
      <c r="AR44" s="340"/>
      <c r="AS44" s="340"/>
      <c r="AT44" s="340"/>
      <c r="AU44" s="340"/>
      <c r="AV44" s="340"/>
      <c r="AW44" s="340"/>
      <c r="AX44" s="340"/>
      <c r="AY44" s="340"/>
      <c r="AZ44" s="340"/>
      <c r="BA44" s="340"/>
      <c r="BB44" s="341"/>
      <c r="BC44" s="340"/>
      <c r="BD44" s="340"/>
      <c r="BE44" s="340"/>
      <c r="BF44" s="340"/>
      <c r="BG44" s="340"/>
      <c r="BH44" s="340"/>
      <c r="BI44" s="340"/>
      <c r="BJ44" s="340"/>
      <c r="BK44" s="340"/>
      <c r="BL44" s="340"/>
      <c r="BO44" s="340"/>
      <c r="BP44" s="340"/>
      <c r="BQ44" s="340"/>
      <c r="BR44" s="340"/>
      <c r="BS44" s="340"/>
      <c r="BT44" s="340"/>
      <c r="BU44" s="340"/>
      <c r="BV44" s="340"/>
      <c r="BW44" s="340"/>
      <c r="BX44" s="340"/>
      <c r="BY44" s="341"/>
      <c r="BZ44" s="341"/>
      <c r="CA44" s="340"/>
      <c r="CB44" s="340"/>
      <c r="CC44" s="340"/>
      <c r="CD44" s="340"/>
      <c r="CE44" s="340"/>
      <c r="CF44" s="340"/>
      <c r="CG44" s="340"/>
      <c r="CH44" s="340"/>
      <c r="CI44" s="340"/>
      <c r="CJ44" s="340"/>
      <c r="CK44" s="341"/>
      <c r="CL44" s="342"/>
      <c r="CM44" s="340"/>
      <c r="CN44" s="340"/>
      <c r="CO44" s="340"/>
      <c r="CP44" s="340"/>
      <c r="CQ44" s="340"/>
      <c r="CR44" s="340"/>
      <c r="CS44" s="340"/>
      <c r="CT44" s="340"/>
      <c r="CU44" s="340"/>
      <c r="CV44" s="340"/>
      <c r="CW44" s="340"/>
      <c r="CZ44" s="342"/>
      <c r="DA44" s="340"/>
      <c r="DB44" s="340"/>
      <c r="DC44" s="340"/>
      <c r="DD44" s="340"/>
      <c r="DE44" s="340"/>
      <c r="DF44" s="340"/>
      <c r="DG44" s="340"/>
      <c r="DH44" s="340"/>
      <c r="DI44" s="340"/>
      <c r="DJ44" s="340"/>
      <c r="DK44" s="340"/>
      <c r="DM44" s="342"/>
      <c r="DN44" s="340"/>
      <c r="DO44" s="340"/>
      <c r="DP44" s="340"/>
      <c r="DQ44" s="340"/>
      <c r="DR44" s="340"/>
      <c r="DS44" s="340"/>
      <c r="DT44" s="340"/>
      <c r="DU44" s="340"/>
      <c r="DV44" s="340"/>
      <c r="DW44" s="340"/>
      <c r="DX44" s="340"/>
      <c r="DZ44" s="342"/>
      <c r="EA44" s="340"/>
      <c r="EB44" s="340"/>
      <c r="EC44" s="340"/>
      <c r="ED44" s="340"/>
      <c r="EE44" s="340"/>
      <c r="EF44" s="340"/>
      <c r="EG44" s="340"/>
      <c r="EH44" s="340"/>
      <c r="EI44" s="340"/>
      <c r="EJ44" s="340"/>
      <c r="EK44" s="340"/>
      <c r="EM44" s="342"/>
      <c r="EN44" s="340"/>
      <c r="EO44" s="340"/>
      <c r="EP44" s="340"/>
      <c r="EQ44" s="340"/>
      <c r="ER44" s="340"/>
      <c r="ES44" s="340"/>
      <c r="ET44" s="340"/>
      <c r="EU44" s="340"/>
      <c r="EV44" s="340"/>
      <c r="EW44" s="340"/>
      <c r="EX44" s="340"/>
      <c r="FA44" s="342"/>
      <c r="FB44" s="340"/>
      <c r="FC44" s="340"/>
      <c r="FD44" s="340"/>
      <c r="FE44" s="340"/>
      <c r="FF44" s="340"/>
      <c r="FG44" s="340"/>
      <c r="FH44" s="340"/>
      <c r="FI44" s="340"/>
      <c r="FJ44" s="340"/>
      <c r="FK44" s="340"/>
      <c r="FL44" s="340"/>
      <c r="FO44" s="340"/>
      <c r="FP44" s="340"/>
      <c r="FQ44" s="340"/>
      <c r="FR44" s="340"/>
      <c r="FS44" s="340"/>
      <c r="FT44" s="340"/>
      <c r="FU44" s="340"/>
      <c r="FV44" s="340"/>
      <c r="FW44" s="340"/>
      <c r="FX44" s="340"/>
    </row>
    <row r="45" spans="2:180" ht="15" x14ac:dyDescent="0.25">
      <c r="B45" s="12" t="s">
        <v>46</v>
      </c>
      <c r="C45" s="16" t="e">
        <f>C31+C25+C13+C43</f>
        <v>#REF!</v>
      </c>
      <c r="D45" s="16">
        <f>D31+D25+D13+D43</f>
        <v>0</v>
      </c>
      <c r="E45" s="16">
        <f>E31+E25+E13+E43</f>
        <v>0</v>
      </c>
      <c r="F45" s="16">
        <f>F31+F25+F13+F43</f>
        <v>0</v>
      </c>
      <c r="G45" s="56">
        <f>G13+G31+G25+G43</f>
        <v>0</v>
      </c>
      <c r="H45" s="12"/>
      <c r="I45" s="12"/>
      <c r="J45" s="13"/>
      <c r="K45" s="56">
        <f>(K13/12)+K31+K25+(K43/Tabeller!$H$5)</f>
        <v>0</v>
      </c>
      <c r="L45" s="56">
        <f>(L13/12)+L31+L25+(L43/Tabeller!$H$5)</f>
        <v>0</v>
      </c>
      <c r="M45" s="56">
        <f>(M13/12)+M31+M25+(M43/Tabeller!$H$5)</f>
        <v>0</v>
      </c>
      <c r="N45" s="56">
        <f>(N13/12)+N31+N25+(N43/Tabeller!$H$5)</f>
        <v>0</v>
      </c>
      <c r="O45" s="56">
        <f>(O13/12)+O31+O25+(O43/Tabeller!$H$5)</f>
        <v>0</v>
      </c>
      <c r="P45" s="56">
        <f>(P13/12)+P31+P25+(P43/Tabeller!$H$5)</f>
        <v>0</v>
      </c>
      <c r="Q45" s="56">
        <f>(Q13/12)+Q31+Q25+(Q43/Tabeller!$H$5)</f>
        <v>0</v>
      </c>
      <c r="R45" s="56">
        <f>(R13/12)+R31+R25+(R43/Tabeller!$H$5)</f>
        <v>0</v>
      </c>
      <c r="S45" s="56">
        <f>(S13/12)+S31+S25+(S43/Tabeller!$H$5)</f>
        <v>0</v>
      </c>
      <c r="T45" s="56">
        <f>(T13/12)+T31+T25+(T43/Tabeller!$H$5)</f>
        <v>0</v>
      </c>
      <c r="AR45" s="8">
        <f t="shared" ref="AR45:BA45" si="414">AR31+AR25+AR13+AR43</f>
        <v>0</v>
      </c>
      <c r="AS45" s="8">
        <f t="shared" si="414"/>
        <v>0</v>
      </c>
      <c r="AT45" s="8">
        <f t="shared" si="414"/>
        <v>0</v>
      </c>
      <c r="AU45" s="8">
        <f t="shared" si="414"/>
        <v>0</v>
      </c>
      <c r="AV45" s="8">
        <f t="shared" si="414"/>
        <v>0</v>
      </c>
      <c r="AW45" s="8">
        <f t="shared" si="414"/>
        <v>0</v>
      </c>
      <c r="AX45" s="8">
        <f t="shared" si="414"/>
        <v>0</v>
      </c>
      <c r="AY45" s="8">
        <f t="shared" si="414"/>
        <v>0</v>
      </c>
      <c r="AZ45" s="8">
        <f t="shared" si="414"/>
        <v>0</v>
      </c>
      <c r="BA45" s="8">
        <f t="shared" si="414"/>
        <v>0</v>
      </c>
      <c r="BB45" s="30">
        <f>SUM(AR45:BA45)</f>
        <v>0</v>
      </c>
      <c r="BC45" s="8">
        <f t="shared" ref="BC45:BL45" si="415">BC31+BC25+BC13+BC43</f>
        <v>0</v>
      </c>
      <c r="BD45" s="8">
        <f t="shared" si="415"/>
        <v>0</v>
      </c>
      <c r="BE45" s="8">
        <f t="shared" si="415"/>
        <v>0</v>
      </c>
      <c r="BF45" s="8">
        <f t="shared" si="415"/>
        <v>0</v>
      </c>
      <c r="BG45" s="8">
        <f t="shared" si="415"/>
        <v>0</v>
      </c>
      <c r="BH45" s="8">
        <f t="shared" si="415"/>
        <v>0</v>
      </c>
      <c r="BI45" s="8">
        <f t="shared" si="415"/>
        <v>0</v>
      </c>
      <c r="BJ45" s="8">
        <f t="shared" si="415"/>
        <v>0</v>
      </c>
      <c r="BK45" s="8">
        <f t="shared" si="415"/>
        <v>0</v>
      </c>
      <c r="BL45" s="8">
        <f t="shared" si="415"/>
        <v>0</v>
      </c>
      <c r="BM45" s="32"/>
      <c r="BN45" s="34"/>
      <c r="BO45" s="8">
        <f t="shared" ref="BO45:BX45" si="416">BO31+BO25+BO13+BO43</f>
        <v>0</v>
      </c>
      <c r="BP45" s="8">
        <f t="shared" si="416"/>
        <v>0</v>
      </c>
      <c r="BQ45" s="8">
        <f t="shared" si="416"/>
        <v>0</v>
      </c>
      <c r="BR45" s="8">
        <f t="shared" si="416"/>
        <v>0</v>
      </c>
      <c r="BS45" s="8">
        <f t="shared" si="416"/>
        <v>0</v>
      </c>
      <c r="BT45" s="8">
        <f t="shared" si="416"/>
        <v>0</v>
      </c>
      <c r="BU45" s="8">
        <f t="shared" si="416"/>
        <v>0</v>
      </c>
      <c r="BV45" s="8">
        <f t="shared" si="416"/>
        <v>0</v>
      </c>
      <c r="BW45" s="8">
        <f t="shared" si="416"/>
        <v>0</v>
      </c>
      <c r="BX45" s="8">
        <f t="shared" si="416"/>
        <v>0</v>
      </c>
      <c r="BY45" s="30">
        <f>SUM(BO45:BX45)</f>
        <v>0</v>
      </c>
      <c r="BZ45" s="30"/>
      <c r="CA45" s="8">
        <f t="shared" ref="CA45:CJ45" si="417">CA31+CA25+CA13+CA43</f>
        <v>0</v>
      </c>
      <c r="CB45" s="8">
        <f t="shared" si="417"/>
        <v>0</v>
      </c>
      <c r="CC45" s="8">
        <f t="shared" si="417"/>
        <v>0</v>
      </c>
      <c r="CD45" s="8">
        <f t="shared" si="417"/>
        <v>0</v>
      </c>
      <c r="CE45" s="8">
        <f t="shared" si="417"/>
        <v>0</v>
      </c>
      <c r="CF45" s="8">
        <f t="shared" si="417"/>
        <v>0</v>
      </c>
      <c r="CG45" s="8">
        <f t="shared" si="417"/>
        <v>0</v>
      </c>
      <c r="CH45" s="8">
        <f t="shared" si="417"/>
        <v>0</v>
      </c>
      <c r="CI45" s="8">
        <f t="shared" si="417"/>
        <v>0</v>
      </c>
      <c r="CJ45" s="8">
        <f t="shared" si="417"/>
        <v>0</v>
      </c>
      <c r="CK45" s="30"/>
      <c r="CM45" s="8">
        <f t="shared" ref="CM45:CW45" si="418">CM31+CM25+CM13+CM43</f>
        <v>0</v>
      </c>
      <c r="CN45" s="8">
        <f t="shared" si="418"/>
        <v>0</v>
      </c>
      <c r="CO45" s="8">
        <f t="shared" si="418"/>
        <v>0</v>
      </c>
      <c r="CP45" s="8">
        <f t="shared" si="418"/>
        <v>0</v>
      </c>
      <c r="CQ45" s="8">
        <f t="shared" si="418"/>
        <v>0</v>
      </c>
      <c r="CR45" s="8">
        <f t="shared" si="418"/>
        <v>0</v>
      </c>
      <c r="CS45" s="8">
        <f t="shared" si="418"/>
        <v>0</v>
      </c>
      <c r="CT45" s="8">
        <f t="shared" si="418"/>
        <v>0</v>
      </c>
      <c r="CU45" s="8">
        <f t="shared" si="418"/>
        <v>0</v>
      </c>
      <c r="CV45" s="8">
        <f t="shared" si="418"/>
        <v>0</v>
      </c>
      <c r="CW45" s="8">
        <f t="shared" si="418"/>
        <v>0</v>
      </c>
      <c r="CZ45" s="47"/>
      <c r="DA45" s="8">
        <f t="shared" ref="DA45:DK45" si="419">DA31+DA25+DA13+DA43</f>
        <v>0</v>
      </c>
      <c r="DB45" s="8">
        <f t="shared" si="419"/>
        <v>0</v>
      </c>
      <c r="DC45" s="8">
        <f t="shared" si="419"/>
        <v>0</v>
      </c>
      <c r="DD45" s="8">
        <f t="shared" si="419"/>
        <v>0</v>
      </c>
      <c r="DE45" s="8">
        <f t="shared" si="419"/>
        <v>0</v>
      </c>
      <c r="DF45" s="8">
        <f t="shared" si="419"/>
        <v>0</v>
      </c>
      <c r="DG45" s="8">
        <f t="shared" si="419"/>
        <v>0</v>
      </c>
      <c r="DH45" s="8">
        <f t="shared" si="419"/>
        <v>0</v>
      </c>
      <c r="DI45" s="8">
        <f t="shared" si="419"/>
        <v>0</v>
      </c>
      <c r="DJ45" s="8">
        <f t="shared" si="419"/>
        <v>0</v>
      </c>
      <c r="DK45" s="8">
        <f t="shared" si="419"/>
        <v>0</v>
      </c>
      <c r="DM45" s="47">
        <f t="shared" si="65"/>
        <v>0</v>
      </c>
      <c r="DN45" s="8">
        <f t="shared" ref="DN45:DX45" si="420">DN31+DN25+DN13+DN43</f>
        <v>0</v>
      </c>
      <c r="DO45" s="8">
        <f t="shared" si="420"/>
        <v>0</v>
      </c>
      <c r="DP45" s="8">
        <f t="shared" si="420"/>
        <v>0</v>
      </c>
      <c r="DQ45" s="8">
        <f t="shared" si="420"/>
        <v>0</v>
      </c>
      <c r="DR45" s="8">
        <f t="shared" si="420"/>
        <v>0</v>
      </c>
      <c r="DS45" s="8">
        <f t="shared" si="420"/>
        <v>0</v>
      </c>
      <c r="DT45" s="8">
        <f t="shared" si="420"/>
        <v>0</v>
      </c>
      <c r="DU45" s="8">
        <f t="shared" si="420"/>
        <v>0</v>
      </c>
      <c r="DV45" s="8">
        <f t="shared" si="420"/>
        <v>0</v>
      </c>
      <c r="DW45" s="8">
        <f t="shared" si="420"/>
        <v>0</v>
      </c>
      <c r="DX45" s="8">
        <f t="shared" si="420"/>
        <v>0</v>
      </c>
      <c r="DZ45" s="47">
        <f t="shared" si="67"/>
        <v>0</v>
      </c>
      <c r="EA45" s="8">
        <f t="shared" ref="EA45:EK45" si="421">EA31+EA25+EA13+EA43</f>
        <v>0</v>
      </c>
      <c r="EB45" s="8">
        <f t="shared" si="421"/>
        <v>0</v>
      </c>
      <c r="EC45" s="8">
        <f t="shared" si="421"/>
        <v>0</v>
      </c>
      <c r="ED45" s="8">
        <f t="shared" si="421"/>
        <v>0</v>
      </c>
      <c r="EE45" s="8">
        <f t="shared" si="421"/>
        <v>0</v>
      </c>
      <c r="EF45" s="8">
        <f t="shared" si="421"/>
        <v>0</v>
      </c>
      <c r="EG45" s="8">
        <f t="shared" si="421"/>
        <v>0</v>
      </c>
      <c r="EH45" s="8">
        <f t="shared" si="421"/>
        <v>0</v>
      </c>
      <c r="EI45" s="8">
        <f t="shared" si="421"/>
        <v>0</v>
      </c>
      <c r="EJ45" s="8">
        <f t="shared" si="421"/>
        <v>0</v>
      </c>
      <c r="EK45" s="8">
        <f t="shared" si="421"/>
        <v>0</v>
      </c>
      <c r="EM45" s="47">
        <f t="shared" si="69"/>
        <v>0</v>
      </c>
      <c r="EN45" s="8">
        <f t="shared" ref="EN45:EX45" si="422">EN31+EN25+EN13+EN43</f>
        <v>0</v>
      </c>
      <c r="EO45" s="8">
        <f t="shared" si="422"/>
        <v>0</v>
      </c>
      <c r="EP45" s="8">
        <f t="shared" si="422"/>
        <v>0</v>
      </c>
      <c r="EQ45" s="8">
        <f t="shared" si="422"/>
        <v>0</v>
      </c>
      <c r="ER45" s="8">
        <f t="shared" si="422"/>
        <v>0</v>
      </c>
      <c r="ES45" s="8">
        <f t="shared" si="422"/>
        <v>0</v>
      </c>
      <c r="ET45" s="8">
        <f t="shared" si="422"/>
        <v>0</v>
      </c>
      <c r="EU45" s="8">
        <f t="shared" si="422"/>
        <v>0</v>
      </c>
      <c r="EV45" s="8">
        <f t="shared" si="422"/>
        <v>0</v>
      </c>
      <c r="EW45" s="8">
        <f t="shared" si="422"/>
        <v>0</v>
      </c>
      <c r="EX45" s="8">
        <f t="shared" si="422"/>
        <v>0</v>
      </c>
      <c r="FA45" s="47">
        <f t="shared" si="55"/>
        <v>0</v>
      </c>
      <c r="FB45" s="8">
        <f t="shared" ref="FB45:FL45" si="423">FB31+FB25+FB13+FB43</f>
        <v>0</v>
      </c>
      <c r="FC45" s="8">
        <f t="shared" si="423"/>
        <v>0</v>
      </c>
      <c r="FD45" s="8">
        <f t="shared" si="423"/>
        <v>0</v>
      </c>
      <c r="FE45" s="8">
        <f t="shared" si="423"/>
        <v>0</v>
      </c>
      <c r="FF45" s="8">
        <f t="shared" si="423"/>
        <v>0</v>
      </c>
      <c r="FG45" s="8">
        <f t="shared" si="423"/>
        <v>0</v>
      </c>
      <c r="FH45" s="8">
        <f t="shared" si="423"/>
        <v>0</v>
      </c>
      <c r="FI45" s="8">
        <f t="shared" si="423"/>
        <v>0</v>
      </c>
      <c r="FJ45" s="8">
        <f t="shared" si="423"/>
        <v>0</v>
      </c>
      <c r="FK45" s="8">
        <f t="shared" si="423"/>
        <v>0</v>
      </c>
      <c r="FL45" s="8">
        <f t="shared" si="423"/>
        <v>0</v>
      </c>
      <c r="FO45" s="8">
        <f t="shared" ref="FO45:FX45" si="424">FO31+FO25+FO13+FO43</f>
        <v>0</v>
      </c>
      <c r="FP45" s="8">
        <f t="shared" si="424"/>
        <v>0</v>
      </c>
      <c r="FQ45" s="8">
        <f t="shared" si="424"/>
        <v>0</v>
      </c>
      <c r="FR45" s="8">
        <f t="shared" si="424"/>
        <v>0</v>
      </c>
      <c r="FS45" s="8">
        <f t="shared" si="424"/>
        <v>0</v>
      </c>
      <c r="FT45" s="8">
        <f t="shared" si="424"/>
        <v>0</v>
      </c>
      <c r="FU45" s="8">
        <f t="shared" si="424"/>
        <v>0</v>
      </c>
      <c r="FV45" s="8">
        <f t="shared" si="424"/>
        <v>0</v>
      </c>
      <c r="FW45" s="8">
        <f t="shared" si="424"/>
        <v>0</v>
      </c>
      <c r="FX45" s="8">
        <f t="shared" si="424"/>
        <v>0</v>
      </c>
    </row>
    <row r="46" spans="2:180" ht="21" x14ac:dyDescent="0.35">
      <c r="B46" s="28"/>
      <c r="H46" s="24"/>
      <c r="I46" s="24"/>
      <c r="J46" s="28"/>
      <c r="K46" s="29" t="s">
        <v>119</v>
      </c>
      <c r="CL46" s="22"/>
      <c r="DM46" s="47">
        <f t="shared" si="65"/>
        <v>0</v>
      </c>
      <c r="DZ46" s="47">
        <f t="shared" si="67"/>
        <v>0</v>
      </c>
      <c r="EM46" s="47">
        <f t="shared" si="69"/>
        <v>0</v>
      </c>
      <c r="FA46" s="47">
        <f t="shared" si="55"/>
        <v>0</v>
      </c>
    </row>
    <row r="47" spans="2:180" ht="15" x14ac:dyDescent="0.25">
      <c r="B47" s="270" t="s">
        <v>120</v>
      </c>
      <c r="C47" s="272" t="s">
        <v>113</v>
      </c>
      <c r="D47" s="272" t="s">
        <v>121</v>
      </c>
      <c r="E47" s="272"/>
      <c r="F47" s="272" t="s">
        <v>25</v>
      </c>
      <c r="G47" s="272" t="s">
        <v>122</v>
      </c>
      <c r="H47" s="270" t="s">
        <v>27</v>
      </c>
      <c r="I47" s="270"/>
      <c r="J47" s="270" t="s">
        <v>48</v>
      </c>
      <c r="K47" s="271">
        <f t="shared" ref="K47:T47" si="425">K33</f>
        <v>2025</v>
      </c>
      <c r="L47" s="271">
        <f t="shared" si="425"/>
        <v>2026</v>
      </c>
      <c r="M47" s="271">
        <f t="shared" si="425"/>
        <v>2027</v>
      </c>
      <c r="N47" s="271">
        <f t="shared" si="425"/>
        <v>2028</v>
      </c>
      <c r="O47" s="271">
        <f t="shared" si="425"/>
        <v>2029</v>
      </c>
      <c r="P47" s="271">
        <f t="shared" si="425"/>
        <v>2030</v>
      </c>
      <c r="Q47" s="271">
        <f t="shared" si="425"/>
        <v>2031</v>
      </c>
      <c r="R47" s="271">
        <f t="shared" si="425"/>
        <v>2032</v>
      </c>
      <c r="S47" s="271">
        <f t="shared" si="425"/>
        <v>2033</v>
      </c>
      <c r="T47" s="271">
        <f t="shared" si="425"/>
        <v>2034</v>
      </c>
      <c r="AJ47" s="22" t="s">
        <v>123</v>
      </c>
      <c r="AR47" s="8">
        <f t="shared" ref="AR47:BA47" si="426">K47</f>
        <v>2025</v>
      </c>
      <c r="AS47" s="8">
        <f t="shared" si="426"/>
        <v>2026</v>
      </c>
      <c r="AT47" s="8">
        <f t="shared" si="426"/>
        <v>2027</v>
      </c>
      <c r="AU47" s="8">
        <f t="shared" si="426"/>
        <v>2028</v>
      </c>
      <c r="AV47" s="8">
        <f t="shared" si="426"/>
        <v>2029</v>
      </c>
      <c r="AW47" s="8">
        <f t="shared" si="426"/>
        <v>2030</v>
      </c>
      <c r="AX47" s="8">
        <f t="shared" si="426"/>
        <v>2031</v>
      </c>
      <c r="AY47" s="8">
        <f t="shared" si="426"/>
        <v>2032</v>
      </c>
      <c r="AZ47" s="8">
        <f t="shared" si="426"/>
        <v>2033</v>
      </c>
      <c r="BA47" s="8">
        <f t="shared" si="426"/>
        <v>2034</v>
      </c>
      <c r="CM47" s="8">
        <f t="shared" ref="CM47:CV47" si="427">CM33</f>
        <v>2025</v>
      </c>
      <c r="CN47" s="8">
        <f t="shared" si="427"/>
        <v>2026</v>
      </c>
      <c r="CO47" s="8">
        <f t="shared" si="427"/>
        <v>2027</v>
      </c>
      <c r="CP47" s="8">
        <f t="shared" si="427"/>
        <v>2028</v>
      </c>
      <c r="CQ47" s="8">
        <f t="shared" si="427"/>
        <v>2029</v>
      </c>
      <c r="CR47" s="8">
        <f t="shared" si="427"/>
        <v>2030</v>
      </c>
      <c r="CS47" s="8">
        <f t="shared" si="427"/>
        <v>2031</v>
      </c>
      <c r="CT47" s="8">
        <f t="shared" si="427"/>
        <v>2032</v>
      </c>
      <c r="CU47" s="8">
        <f t="shared" si="427"/>
        <v>2033</v>
      </c>
      <c r="CV47" s="8">
        <f t="shared" si="427"/>
        <v>2034</v>
      </c>
      <c r="CW47" s="8" t="s">
        <v>25</v>
      </c>
      <c r="CZ47" s="47"/>
      <c r="DA47" s="8">
        <f t="shared" ref="DA47:DJ47" si="428">DA33</f>
        <v>2025</v>
      </c>
      <c r="DB47" s="8">
        <f t="shared" si="428"/>
        <v>2026</v>
      </c>
      <c r="DC47" s="8">
        <f t="shared" si="428"/>
        <v>2027</v>
      </c>
      <c r="DD47" s="8">
        <f t="shared" si="428"/>
        <v>2028</v>
      </c>
      <c r="DE47" s="8">
        <f t="shared" si="428"/>
        <v>2029</v>
      </c>
      <c r="DF47" s="8">
        <f t="shared" si="428"/>
        <v>2030</v>
      </c>
      <c r="DG47" s="8">
        <f t="shared" si="428"/>
        <v>2031</v>
      </c>
      <c r="DH47" s="8">
        <f t="shared" si="428"/>
        <v>2032</v>
      </c>
      <c r="DI47" s="8">
        <f t="shared" si="428"/>
        <v>2033</v>
      </c>
      <c r="DJ47" s="8">
        <f t="shared" si="428"/>
        <v>2034</v>
      </c>
      <c r="DK47" s="8" t="s">
        <v>25</v>
      </c>
      <c r="DM47" s="47">
        <f t="shared" si="65"/>
        <v>0</v>
      </c>
      <c r="DN47" s="8">
        <f t="shared" ref="DN47:DX47" si="429">DN33</f>
        <v>2025</v>
      </c>
      <c r="DO47" s="8">
        <f t="shared" si="429"/>
        <v>2026</v>
      </c>
      <c r="DP47" s="8">
        <f t="shared" si="429"/>
        <v>2027</v>
      </c>
      <c r="DQ47" s="8">
        <f t="shared" si="429"/>
        <v>2028</v>
      </c>
      <c r="DR47" s="8">
        <f t="shared" si="429"/>
        <v>2029</v>
      </c>
      <c r="DS47" s="8">
        <f t="shared" si="429"/>
        <v>2030</v>
      </c>
      <c r="DT47" s="8">
        <f t="shared" si="429"/>
        <v>2031</v>
      </c>
      <c r="DU47" s="8">
        <f t="shared" si="429"/>
        <v>2032</v>
      </c>
      <c r="DV47" s="8">
        <f t="shared" si="429"/>
        <v>2033</v>
      </c>
      <c r="DW47" s="8">
        <f t="shared" si="429"/>
        <v>2034</v>
      </c>
      <c r="DX47" s="8">
        <f t="shared" si="429"/>
        <v>0</v>
      </c>
      <c r="DZ47" s="47">
        <f t="shared" si="67"/>
        <v>0</v>
      </c>
      <c r="EA47" s="8">
        <f t="shared" ref="EA47:EK47" si="430">EA33</f>
        <v>2025</v>
      </c>
      <c r="EB47" s="8">
        <f t="shared" si="430"/>
        <v>2026</v>
      </c>
      <c r="EC47" s="8">
        <f t="shared" si="430"/>
        <v>2027</v>
      </c>
      <c r="ED47" s="8">
        <f t="shared" si="430"/>
        <v>2028</v>
      </c>
      <c r="EE47" s="8">
        <f t="shared" si="430"/>
        <v>2029</v>
      </c>
      <c r="EF47" s="8">
        <f t="shared" si="430"/>
        <v>2030</v>
      </c>
      <c r="EG47" s="8">
        <f t="shared" si="430"/>
        <v>2031</v>
      </c>
      <c r="EH47" s="8">
        <f t="shared" si="430"/>
        <v>2032</v>
      </c>
      <c r="EI47" s="8">
        <f t="shared" si="430"/>
        <v>2033</v>
      </c>
      <c r="EJ47" s="8">
        <f t="shared" si="430"/>
        <v>2034</v>
      </c>
      <c r="EK47" s="8" t="str">
        <f t="shared" si="430"/>
        <v>Totalt</v>
      </c>
      <c r="EM47" s="47">
        <f t="shared" si="69"/>
        <v>0</v>
      </c>
      <c r="EN47" s="8">
        <f t="shared" ref="EN47:EX47" si="431">EN33</f>
        <v>2025</v>
      </c>
      <c r="EO47" s="8">
        <f t="shared" si="431"/>
        <v>2026</v>
      </c>
      <c r="EP47" s="8">
        <f t="shared" si="431"/>
        <v>2027</v>
      </c>
      <c r="EQ47" s="8">
        <f t="shared" si="431"/>
        <v>2028</v>
      </c>
      <c r="ER47" s="8">
        <f t="shared" si="431"/>
        <v>2029</v>
      </c>
      <c r="ES47" s="8">
        <f t="shared" si="431"/>
        <v>2030</v>
      </c>
      <c r="ET47" s="8">
        <f t="shared" si="431"/>
        <v>2031</v>
      </c>
      <c r="EU47" s="8">
        <f t="shared" si="431"/>
        <v>2032</v>
      </c>
      <c r="EV47" s="8">
        <f t="shared" si="431"/>
        <v>2033</v>
      </c>
      <c r="EW47" s="8">
        <f t="shared" si="431"/>
        <v>2034</v>
      </c>
      <c r="EX47" s="8">
        <f t="shared" si="431"/>
        <v>0</v>
      </c>
      <c r="FA47" s="47">
        <f t="shared" si="55"/>
        <v>0</v>
      </c>
      <c r="FB47" s="8">
        <f t="shared" ref="FB47:FL47" si="432">FB33</f>
        <v>2025</v>
      </c>
      <c r="FC47" s="8">
        <f t="shared" si="432"/>
        <v>2026</v>
      </c>
      <c r="FD47" s="8">
        <f t="shared" si="432"/>
        <v>2027</v>
      </c>
      <c r="FE47" s="8">
        <f t="shared" si="432"/>
        <v>2028</v>
      </c>
      <c r="FF47" s="8">
        <f t="shared" si="432"/>
        <v>2029</v>
      </c>
      <c r="FG47" s="8">
        <f t="shared" si="432"/>
        <v>2030</v>
      </c>
      <c r="FH47" s="8">
        <f t="shared" si="432"/>
        <v>2031</v>
      </c>
      <c r="FI47" s="8">
        <f t="shared" si="432"/>
        <v>2032</v>
      </c>
      <c r="FJ47" s="8">
        <f t="shared" si="432"/>
        <v>2033</v>
      </c>
      <c r="FK47" s="8">
        <f t="shared" si="432"/>
        <v>2034</v>
      </c>
      <c r="FL47" s="8">
        <f t="shared" si="432"/>
        <v>0</v>
      </c>
    </row>
    <row r="48" spans="2:180" ht="15" x14ac:dyDescent="0.25">
      <c r="B48" s="511"/>
      <c r="C48" s="420">
        <f t="shared" ref="C48:C50" si="433">CW48</f>
        <v>0</v>
      </c>
      <c r="D48" s="420">
        <f>IF(B48="",0,VLOOKUP(B48,Tabeller!$G$62:$I$66,3,FALSE))</f>
        <v>0</v>
      </c>
      <c r="E48" s="420"/>
      <c r="F48" s="420">
        <f>IF(C48=0,0,G48*D48)</f>
        <v>0</v>
      </c>
      <c r="G48" s="58">
        <f t="shared" ref="G48:G50" si="434">SUM(K48:T48)</f>
        <v>0</v>
      </c>
      <c r="H48" s="576"/>
      <c r="I48" s="9"/>
      <c r="J48" s="562"/>
      <c r="K48" s="579"/>
      <c r="L48" s="579"/>
      <c r="M48" s="579"/>
      <c r="N48" s="579"/>
      <c r="O48" s="579"/>
      <c r="P48" s="579"/>
      <c r="Q48" s="579"/>
      <c r="R48" s="579"/>
      <c r="S48" s="579"/>
      <c r="T48" s="579"/>
      <c r="AJ48" s="22" t="s">
        <v>124</v>
      </c>
      <c r="AR48" s="6">
        <f t="shared" ref="AR48:BA51" si="435">K48*$D48</f>
        <v>0</v>
      </c>
      <c r="AS48" s="6">
        <f t="shared" si="435"/>
        <v>0</v>
      </c>
      <c r="AT48" s="6">
        <f t="shared" si="435"/>
        <v>0</v>
      </c>
      <c r="AU48" s="6">
        <f t="shared" si="435"/>
        <v>0</v>
      </c>
      <c r="AV48" s="6">
        <f t="shared" si="435"/>
        <v>0</v>
      </c>
      <c r="AW48" s="6">
        <f t="shared" si="435"/>
        <v>0</v>
      </c>
      <c r="AX48" s="6">
        <f t="shared" si="435"/>
        <v>0</v>
      </c>
      <c r="AY48" s="6">
        <f t="shared" si="435"/>
        <v>0</v>
      </c>
      <c r="AZ48" s="6">
        <f t="shared" si="435"/>
        <v>0</v>
      </c>
      <c r="BA48" s="6">
        <f t="shared" si="435"/>
        <v>0</v>
      </c>
      <c r="CL48" s="47">
        <f>B48</f>
        <v>0</v>
      </c>
      <c r="CM48" s="6">
        <f t="shared" ref="CM48:CV50" si="436">-AR48</f>
        <v>0</v>
      </c>
      <c r="CN48" s="6">
        <f t="shared" si="436"/>
        <v>0</v>
      </c>
      <c r="CO48" s="6">
        <f t="shared" si="436"/>
        <v>0</v>
      </c>
      <c r="CP48" s="6">
        <f t="shared" si="436"/>
        <v>0</v>
      </c>
      <c r="CQ48" s="6">
        <f t="shared" si="436"/>
        <v>0</v>
      </c>
      <c r="CR48" s="6">
        <f t="shared" si="436"/>
        <v>0</v>
      </c>
      <c r="CS48" s="6">
        <f t="shared" si="436"/>
        <v>0</v>
      </c>
      <c r="CT48" s="6">
        <f t="shared" si="436"/>
        <v>0</v>
      </c>
      <c r="CU48" s="6">
        <f t="shared" si="436"/>
        <v>0</v>
      </c>
      <c r="CV48" s="6">
        <f t="shared" si="436"/>
        <v>0</v>
      </c>
      <c r="CW48" s="8">
        <f>SUM(CM48:CV48)</f>
        <v>0</v>
      </c>
      <c r="CZ48" s="47">
        <f t="shared" ref="CZ48:CZ50" si="437">CL48</f>
        <v>0</v>
      </c>
      <c r="DA48" s="6">
        <f t="shared" ref="DA48:DJ50" si="438">IF($H48="NFR",CM48,0)</f>
        <v>0</v>
      </c>
      <c r="DB48" s="6">
        <f t="shared" si="438"/>
        <v>0</v>
      </c>
      <c r="DC48" s="6">
        <f t="shared" si="438"/>
        <v>0</v>
      </c>
      <c r="DD48" s="6">
        <f t="shared" si="438"/>
        <v>0</v>
      </c>
      <c r="DE48" s="6">
        <f t="shared" si="438"/>
        <v>0</v>
      </c>
      <c r="DF48" s="6">
        <f t="shared" si="438"/>
        <v>0</v>
      </c>
      <c r="DG48" s="6">
        <f t="shared" si="438"/>
        <v>0</v>
      </c>
      <c r="DH48" s="6">
        <f t="shared" si="438"/>
        <v>0</v>
      </c>
      <c r="DI48" s="6">
        <f t="shared" si="438"/>
        <v>0</v>
      </c>
      <c r="DJ48" s="6">
        <f t="shared" si="438"/>
        <v>0</v>
      </c>
      <c r="DK48" s="8">
        <f>SUM(DA48:DJ48)</f>
        <v>0</v>
      </c>
      <c r="DM48" s="47">
        <f t="shared" si="65"/>
        <v>0</v>
      </c>
      <c r="DN48" s="6">
        <f t="shared" ref="DN48:DW51" si="439">IF($H48=$DM$1,CM48,0)</f>
        <v>0</v>
      </c>
      <c r="DO48" s="6">
        <f t="shared" si="439"/>
        <v>0</v>
      </c>
      <c r="DP48" s="6">
        <f t="shared" si="439"/>
        <v>0</v>
      </c>
      <c r="DQ48" s="6">
        <f t="shared" si="439"/>
        <v>0</v>
      </c>
      <c r="DR48" s="6">
        <f t="shared" si="439"/>
        <v>0</v>
      </c>
      <c r="DS48" s="6">
        <f t="shared" si="439"/>
        <v>0</v>
      </c>
      <c r="DT48" s="6">
        <f t="shared" si="439"/>
        <v>0</v>
      </c>
      <c r="DU48" s="6">
        <f t="shared" si="439"/>
        <v>0</v>
      </c>
      <c r="DV48" s="6">
        <f t="shared" si="439"/>
        <v>0</v>
      </c>
      <c r="DW48" s="6">
        <f t="shared" si="439"/>
        <v>0</v>
      </c>
      <c r="DX48" s="8">
        <f>SUM(DN48:DW48)</f>
        <v>0</v>
      </c>
      <c r="DZ48" s="47">
        <f t="shared" si="67"/>
        <v>0</v>
      </c>
      <c r="EA48" s="6">
        <f t="shared" ref="EA48:EJ51" si="440">IF($H48=$DZ$1,CM48,0)</f>
        <v>0</v>
      </c>
      <c r="EB48" s="6">
        <f t="shared" si="440"/>
        <v>0</v>
      </c>
      <c r="EC48" s="6">
        <f t="shared" si="440"/>
        <v>0</v>
      </c>
      <c r="ED48" s="6">
        <f t="shared" si="440"/>
        <v>0</v>
      </c>
      <c r="EE48" s="6">
        <f t="shared" si="440"/>
        <v>0</v>
      </c>
      <c r="EF48" s="6">
        <f t="shared" si="440"/>
        <v>0</v>
      </c>
      <c r="EG48" s="6">
        <f t="shared" si="440"/>
        <v>0</v>
      </c>
      <c r="EH48" s="6">
        <f t="shared" si="440"/>
        <v>0</v>
      </c>
      <c r="EI48" s="6">
        <f t="shared" si="440"/>
        <v>0</v>
      </c>
      <c r="EJ48" s="6">
        <f t="shared" si="440"/>
        <v>0</v>
      </c>
      <c r="EK48" s="8">
        <f>SUM(EA48:EJ48)</f>
        <v>0</v>
      </c>
      <c r="EM48" s="47">
        <f t="shared" si="69"/>
        <v>0</v>
      </c>
      <c r="EN48" s="6">
        <f t="shared" ref="EN48:EW51" si="441">IF($H48=$EM$1,CM48,0)</f>
        <v>0</v>
      </c>
      <c r="EO48" s="6">
        <f t="shared" si="441"/>
        <v>0</v>
      </c>
      <c r="EP48" s="6">
        <f t="shared" si="441"/>
        <v>0</v>
      </c>
      <c r="EQ48" s="6">
        <f t="shared" si="441"/>
        <v>0</v>
      </c>
      <c r="ER48" s="6">
        <f t="shared" si="441"/>
        <v>0</v>
      </c>
      <c r="ES48" s="6">
        <f t="shared" si="441"/>
        <v>0</v>
      </c>
      <c r="ET48" s="6">
        <f t="shared" si="441"/>
        <v>0</v>
      </c>
      <c r="EU48" s="6">
        <f t="shared" si="441"/>
        <v>0</v>
      </c>
      <c r="EV48" s="6">
        <f t="shared" si="441"/>
        <v>0</v>
      </c>
      <c r="EW48" s="6">
        <f t="shared" si="441"/>
        <v>0</v>
      </c>
      <c r="EX48" s="8">
        <f>SUM(EN48:EW48)</f>
        <v>0</v>
      </c>
      <c r="FA48" s="47">
        <f t="shared" si="55"/>
        <v>0</v>
      </c>
      <c r="FB48" s="6"/>
      <c r="FC48" s="6"/>
      <c r="FD48" s="6"/>
      <c r="FE48" s="6"/>
      <c r="FF48" s="6"/>
      <c r="FG48" s="6"/>
      <c r="FH48" s="6"/>
      <c r="FI48" s="6"/>
      <c r="FJ48" s="6"/>
      <c r="FK48" s="6"/>
      <c r="FL48" s="8">
        <f>SUM(FB48:FK48)</f>
        <v>0</v>
      </c>
    </row>
    <row r="49" spans="2:168" ht="15" x14ac:dyDescent="0.25">
      <c r="B49" s="511"/>
      <c r="C49" s="420">
        <f t="shared" si="433"/>
        <v>0</v>
      </c>
      <c r="D49" s="420">
        <f>IF(B49="",0,VLOOKUP(B49,Tabeller!$G$62:$I$66,3,FALSE))</f>
        <v>0</v>
      </c>
      <c r="E49" s="420"/>
      <c r="F49" s="420">
        <f t="shared" ref="F49:F50" si="442">IF(C49=0,0,G49*D49)</f>
        <v>0</v>
      </c>
      <c r="G49" s="58">
        <f t="shared" si="434"/>
        <v>0</v>
      </c>
      <c r="H49" s="576"/>
      <c r="I49" s="9"/>
      <c r="J49" s="562"/>
      <c r="K49" s="579"/>
      <c r="L49" s="579"/>
      <c r="M49" s="579"/>
      <c r="N49" s="579"/>
      <c r="O49" s="579"/>
      <c r="P49" s="579"/>
      <c r="Q49" s="579"/>
      <c r="R49" s="579"/>
      <c r="S49" s="579"/>
      <c r="T49" s="579"/>
      <c r="AR49" s="6">
        <f t="shared" si="435"/>
        <v>0</v>
      </c>
      <c r="AS49" s="6">
        <f t="shared" si="435"/>
        <v>0</v>
      </c>
      <c r="AT49" s="6">
        <f t="shared" si="435"/>
        <v>0</v>
      </c>
      <c r="AU49" s="6">
        <f t="shared" si="435"/>
        <v>0</v>
      </c>
      <c r="AV49" s="6">
        <f t="shared" si="435"/>
        <v>0</v>
      </c>
      <c r="AW49" s="6">
        <f t="shared" si="435"/>
        <v>0</v>
      </c>
      <c r="AX49" s="6">
        <f t="shared" si="435"/>
        <v>0</v>
      </c>
      <c r="AY49" s="6">
        <f t="shared" si="435"/>
        <v>0</v>
      </c>
      <c r="AZ49" s="6">
        <f t="shared" si="435"/>
        <v>0</v>
      </c>
      <c r="BA49" s="6">
        <f t="shared" si="435"/>
        <v>0</v>
      </c>
      <c r="CL49" s="47">
        <f>B49</f>
        <v>0</v>
      </c>
      <c r="CM49" s="6">
        <f t="shared" si="436"/>
        <v>0</v>
      </c>
      <c r="CN49" s="6">
        <f t="shared" si="436"/>
        <v>0</v>
      </c>
      <c r="CO49" s="6">
        <f t="shared" si="436"/>
        <v>0</v>
      </c>
      <c r="CP49" s="6">
        <f t="shared" si="436"/>
        <v>0</v>
      </c>
      <c r="CQ49" s="6">
        <f t="shared" si="436"/>
        <v>0</v>
      </c>
      <c r="CR49" s="6">
        <f t="shared" si="436"/>
        <v>0</v>
      </c>
      <c r="CS49" s="6">
        <f t="shared" si="436"/>
        <v>0</v>
      </c>
      <c r="CT49" s="6">
        <f t="shared" si="436"/>
        <v>0</v>
      </c>
      <c r="CU49" s="6">
        <f t="shared" si="436"/>
        <v>0</v>
      </c>
      <c r="CV49" s="6">
        <f t="shared" si="436"/>
        <v>0</v>
      </c>
      <c r="CW49" s="8">
        <f t="shared" ref="CW49:CW50" si="443">SUM(CM49:CV49)</f>
        <v>0</v>
      </c>
      <c r="CZ49" s="47">
        <f t="shared" si="437"/>
        <v>0</v>
      </c>
      <c r="DA49" s="6">
        <f t="shared" si="438"/>
        <v>0</v>
      </c>
      <c r="DB49" s="6">
        <f t="shared" si="438"/>
        <v>0</v>
      </c>
      <c r="DC49" s="6">
        <f t="shared" si="438"/>
        <v>0</v>
      </c>
      <c r="DD49" s="6">
        <f t="shared" si="438"/>
        <v>0</v>
      </c>
      <c r="DE49" s="6">
        <f t="shared" si="438"/>
        <v>0</v>
      </c>
      <c r="DF49" s="6">
        <f t="shared" si="438"/>
        <v>0</v>
      </c>
      <c r="DG49" s="6">
        <f t="shared" si="438"/>
        <v>0</v>
      </c>
      <c r="DH49" s="6">
        <f t="shared" si="438"/>
        <v>0</v>
      </c>
      <c r="DI49" s="6">
        <f t="shared" si="438"/>
        <v>0</v>
      </c>
      <c r="DJ49" s="6">
        <f t="shared" si="438"/>
        <v>0</v>
      </c>
      <c r="DK49" s="8">
        <f t="shared" ref="DK49" si="444">SUM(DA49:DJ49)</f>
        <v>0</v>
      </c>
      <c r="DM49" s="47">
        <f t="shared" si="65"/>
        <v>0</v>
      </c>
      <c r="DN49" s="6">
        <f t="shared" si="439"/>
        <v>0</v>
      </c>
      <c r="DO49" s="6">
        <f t="shared" si="439"/>
        <v>0</v>
      </c>
      <c r="DP49" s="6">
        <f t="shared" si="439"/>
        <v>0</v>
      </c>
      <c r="DQ49" s="6">
        <f t="shared" si="439"/>
        <v>0</v>
      </c>
      <c r="DR49" s="6">
        <f t="shared" si="439"/>
        <v>0</v>
      </c>
      <c r="DS49" s="6">
        <f t="shared" si="439"/>
        <v>0</v>
      </c>
      <c r="DT49" s="6">
        <f t="shared" si="439"/>
        <v>0</v>
      </c>
      <c r="DU49" s="6">
        <f t="shared" si="439"/>
        <v>0</v>
      </c>
      <c r="DV49" s="6">
        <f t="shared" si="439"/>
        <v>0</v>
      </c>
      <c r="DW49" s="6">
        <f t="shared" si="439"/>
        <v>0</v>
      </c>
      <c r="DX49" s="8">
        <f t="shared" ref="DX49" si="445">SUM(DN49:DW49)</f>
        <v>0</v>
      </c>
      <c r="DZ49" s="47">
        <f t="shared" si="67"/>
        <v>0</v>
      </c>
      <c r="EA49" s="6">
        <f t="shared" si="440"/>
        <v>0</v>
      </c>
      <c r="EB49" s="6">
        <f t="shared" si="440"/>
        <v>0</v>
      </c>
      <c r="EC49" s="6">
        <f t="shared" si="440"/>
        <v>0</v>
      </c>
      <c r="ED49" s="6">
        <f t="shared" si="440"/>
        <v>0</v>
      </c>
      <c r="EE49" s="6">
        <f t="shared" si="440"/>
        <v>0</v>
      </c>
      <c r="EF49" s="6">
        <f t="shared" si="440"/>
        <v>0</v>
      </c>
      <c r="EG49" s="6">
        <f t="shared" si="440"/>
        <v>0</v>
      </c>
      <c r="EH49" s="6">
        <f t="shared" si="440"/>
        <v>0</v>
      </c>
      <c r="EI49" s="6">
        <f t="shared" si="440"/>
        <v>0</v>
      </c>
      <c r="EJ49" s="6">
        <f t="shared" si="440"/>
        <v>0</v>
      </c>
      <c r="EK49" s="8">
        <f t="shared" ref="EK49" si="446">SUM(EA49:EJ49)</f>
        <v>0</v>
      </c>
      <c r="EM49" s="47">
        <f t="shared" si="69"/>
        <v>0</v>
      </c>
      <c r="EN49" s="6">
        <f t="shared" si="441"/>
        <v>0</v>
      </c>
      <c r="EO49" s="6">
        <f t="shared" si="441"/>
        <v>0</v>
      </c>
      <c r="EP49" s="6">
        <f t="shared" si="441"/>
        <v>0</v>
      </c>
      <c r="EQ49" s="6">
        <f t="shared" si="441"/>
        <v>0</v>
      </c>
      <c r="ER49" s="6">
        <f t="shared" si="441"/>
        <v>0</v>
      </c>
      <c r="ES49" s="6">
        <f t="shared" si="441"/>
        <v>0</v>
      </c>
      <c r="ET49" s="6">
        <f t="shared" si="441"/>
        <v>0</v>
      </c>
      <c r="EU49" s="6">
        <f t="shared" si="441"/>
        <v>0</v>
      </c>
      <c r="EV49" s="6">
        <f t="shared" si="441"/>
        <v>0</v>
      </c>
      <c r="EW49" s="6">
        <f t="shared" si="441"/>
        <v>0</v>
      </c>
      <c r="EX49" s="8">
        <f t="shared" ref="EX49" si="447">SUM(EN49:EW49)</f>
        <v>0</v>
      </c>
      <c r="FA49" s="47">
        <f t="shared" si="55"/>
        <v>0</v>
      </c>
      <c r="FB49" s="6"/>
      <c r="FC49" s="6"/>
      <c r="FD49" s="6"/>
      <c r="FE49" s="6"/>
      <c r="FF49" s="6"/>
      <c r="FG49" s="6"/>
      <c r="FH49" s="6"/>
      <c r="FI49" s="6"/>
      <c r="FJ49" s="6"/>
      <c r="FK49" s="6"/>
      <c r="FL49" s="8">
        <f t="shared" ref="FL49" si="448">SUM(FB49:FK49)</f>
        <v>0</v>
      </c>
    </row>
    <row r="50" spans="2:168" ht="15" x14ac:dyDescent="0.25">
      <c r="B50" s="511"/>
      <c r="C50" s="420">
        <f t="shared" si="433"/>
        <v>0</v>
      </c>
      <c r="D50" s="420">
        <f>IF(B50="",0,VLOOKUP(B50,Tabeller!$G$62:$I$66,3,FALSE))</f>
        <v>0</v>
      </c>
      <c r="E50" s="420"/>
      <c r="F50" s="420">
        <f t="shared" si="442"/>
        <v>0</v>
      </c>
      <c r="G50" s="58">
        <f t="shared" si="434"/>
        <v>0</v>
      </c>
      <c r="H50" s="576"/>
      <c r="I50" s="10"/>
      <c r="J50" s="562"/>
      <c r="K50" s="579"/>
      <c r="L50" s="579"/>
      <c r="M50" s="579"/>
      <c r="N50" s="579"/>
      <c r="O50" s="579"/>
      <c r="P50" s="579"/>
      <c r="Q50" s="579"/>
      <c r="R50" s="579"/>
      <c r="S50" s="579"/>
      <c r="T50" s="579"/>
      <c r="AJ50" s="22" t="s">
        <v>125</v>
      </c>
      <c r="AR50" s="6">
        <f t="shared" si="435"/>
        <v>0</v>
      </c>
      <c r="AS50" s="6">
        <f t="shared" si="435"/>
        <v>0</v>
      </c>
      <c r="AT50" s="6">
        <f t="shared" si="435"/>
        <v>0</v>
      </c>
      <c r="AU50" s="6">
        <f t="shared" si="435"/>
        <v>0</v>
      </c>
      <c r="AV50" s="6">
        <f t="shared" si="435"/>
        <v>0</v>
      </c>
      <c r="AW50" s="6">
        <f t="shared" si="435"/>
        <v>0</v>
      </c>
      <c r="AX50" s="6">
        <f t="shared" si="435"/>
        <v>0</v>
      </c>
      <c r="AY50" s="6">
        <f t="shared" si="435"/>
        <v>0</v>
      </c>
      <c r="AZ50" s="6">
        <f t="shared" si="435"/>
        <v>0</v>
      </c>
      <c r="BA50" s="6">
        <f t="shared" si="435"/>
        <v>0</v>
      </c>
      <c r="CB50" s="30"/>
      <c r="CL50" s="47">
        <f>B50</f>
        <v>0</v>
      </c>
      <c r="CM50" s="6">
        <f t="shared" si="436"/>
        <v>0</v>
      </c>
      <c r="CN50" s="6">
        <f t="shared" si="436"/>
        <v>0</v>
      </c>
      <c r="CO50" s="6">
        <f t="shared" si="436"/>
        <v>0</v>
      </c>
      <c r="CP50" s="6">
        <f t="shared" si="436"/>
        <v>0</v>
      </c>
      <c r="CQ50" s="6">
        <f t="shared" si="436"/>
        <v>0</v>
      </c>
      <c r="CR50" s="6">
        <f t="shared" si="436"/>
        <v>0</v>
      </c>
      <c r="CS50" s="6">
        <f t="shared" si="436"/>
        <v>0</v>
      </c>
      <c r="CT50" s="6">
        <f t="shared" si="436"/>
        <v>0</v>
      </c>
      <c r="CU50" s="6">
        <f t="shared" si="436"/>
        <v>0</v>
      </c>
      <c r="CV50" s="6">
        <f t="shared" si="436"/>
        <v>0</v>
      </c>
      <c r="CW50" s="8">
        <f t="shared" si="443"/>
        <v>0</v>
      </c>
      <c r="CZ50" s="47">
        <f t="shared" si="437"/>
        <v>0</v>
      </c>
      <c r="DA50" s="6">
        <f t="shared" si="438"/>
        <v>0</v>
      </c>
      <c r="DB50" s="6">
        <f t="shared" si="438"/>
        <v>0</v>
      </c>
      <c r="DC50" s="6">
        <f t="shared" si="438"/>
        <v>0</v>
      </c>
      <c r="DD50" s="6">
        <f t="shared" si="438"/>
        <v>0</v>
      </c>
      <c r="DE50" s="6">
        <f t="shared" si="438"/>
        <v>0</v>
      </c>
      <c r="DF50" s="6">
        <f t="shared" si="438"/>
        <v>0</v>
      </c>
      <c r="DG50" s="6">
        <f t="shared" si="438"/>
        <v>0</v>
      </c>
      <c r="DH50" s="6">
        <f t="shared" si="438"/>
        <v>0</v>
      </c>
      <c r="DI50" s="6">
        <f t="shared" si="438"/>
        <v>0</v>
      </c>
      <c r="DJ50" s="6">
        <f t="shared" si="438"/>
        <v>0</v>
      </c>
      <c r="DK50" s="8">
        <f t="shared" ref="DK50" si="449">SUM(DA50:DJ50)</f>
        <v>0</v>
      </c>
      <c r="DM50" s="47">
        <f t="shared" si="65"/>
        <v>0</v>
      </c>
      <c r="DN50" s="6">
        <f t="shared" si="439"/>
        <v>0</v>
      </c>
      <c r="DO50" s="6">
        <f t="shared" si="439"/>
        <v>0</v>
      </c>
      <c r="DP50" s="6">
        <f t="shared" si="439"/>
        <v>0</v>
      </c>
      <c r="DQ50" s="6">
        <f t="shared" si="439"/>
        <v>0</v>
      </c>
      <c r="DR50" s="6">
        <f t="shared" si="439"/>
        <v>0</v>
      </c>
      <c r="DS50" s="6">
        <f t="shared" si="439"/>
        <v>0</v>
      </c>
      <c r="DT50" s="6">
        <f t="shared" si="439"/>
        <v>0</v>
      </c>
      <c r="DU50" s="6">
        <f t="shared" si="439"/>
        <v>0</v>
      </c>
      <c r="DV50" s="6">
        <f t="shared" si="439"/>
        <v>0</v>
      </c>
      <c r="DW50" s="6">
        <f t="shared" si="439"/>
        <v>0</v>
      </c>
      <c r="DX50" s="8">
        <f t="shared" ref="DX50" si="450">SUM(DN50:DW50)</f>
        <v>0</v>
      </c>
      <c r="DZ50" s="47">
        <f t="shared" si="67"/>
        <v>0</v>
      </c>
      <c r="EA50" s="6">
        <f t="shared" si="440"/>
        <v>0</v>
      </c>
      <c r="EB50" s="6">
        <f t="shared" si="440"/>
        <v>0</v>
      </c>
      <c r="EC50" s="6">
        <f t="shared" si="440"/>
        <v>0</v>
      </c>
      <c r="ED50" s="6">
        <f t="shared" si="440"/>
        <v>0</v>
      </c>
      <c r="EE50" s="6">
        <f t="shared" si="440"/>
        <v>0</v>
      </c>
      <c r="EF50" s="6">
        <f t="shared" si="440"/>
        <v>0</v>
      </c>
      <c r="EG50" s="6">
        <f t="shared" si="440"/>
        <v>0</v>
      </c>
      <c r="EH50" s="6">
        <f t="shared" si="440"/>
        <v>0</v>
      </c>
      <c r="EI50" s="6">
        <f t="shared" si="440"/>
        <v>0</v>
      </c>
      <c r="EJ50" s="6">
        <f t="shared" si="440"/>
        <v>0</v>
      </c>
      <c r="EK50" s="8">
        <f t="shared" ref="EK50" si="451">SUM(EA50:EJ50)</f>
        <v>0</v>
      </c>
      <c r="EM50" s="47">
        <f t="shared" si="69"/>
        <v>0</v>
      </c>
      <c r="EN50" s="6">
        <f t="shared" si="441"/>
        <v>0</v>
      </c>
      <c r="EO50" s="6">
        <f t="shared" si="441"/>
        <v>0</v>
      </c>
      <c r="EP50" s="6">
        <f t="shared" si="441"/>
        <v>0</v>
      </c>
      <c r="EQ50" s="6">
        <f t="shared" si="441"/>
        <v>0</v>
      </c>
      <c r="ER50" s="6">
        <f t="shared" si="441"/>
        <v>0</v>
      </c>
      <c r="ES50" s="6">
        <f t="shared" si="441"/>
        <v>0</v>
      </c>
      <c r="ET50" s="6">
        <f t="shared" si="441"/>
        <v>0</v>
      </c>
      <c r="EU50" s="6">
        <f t="shared" si="441"/>
        <v>0</v>
      </c>
      <c r="EV50" s="6">
        <f t="shared" si="441"/>
        <v>0</v>
      </c>
      <c r="EW50" s="6">
        <f t="shared" si="441"/>
        <v>0</v>
      </c>
      <c r="EX50" s="8">
        <f t="shared" ref="EX50" si="452">SUM(EN50:EW50)</f>
        <v>0</v>
      </c>
      <c r="FA50" s="47">
        <f t="shared" si="55"/>
        <v>0</v>
      </c>
      <c r="FB50" s="6"/>
      <c r="FC50" s="6"/>
      <c r="FD50" s="6"/>
      <c r="FE50" s="6"/>
      <c r="FF50" s="6"/>
      <c r="FG50" s="6"/>
      <c r="FH50" s="6"/>
      <c r="FI50" s="6"/>
      <c r="FJ50" s="6"/>
      <c r="FK50" s="6"/>
      <c r="FL50" s="8">
        <f t="shared" ref="FL50" si="453">SUM(FB50:FK50)</f>
        <v>0</v>
      </c>
    </row>
    <row r="51" spans="2:168" ht="15" x14ac:dyDescent="0.25">
      <c r="B51" s="511"/>
      <c r="C51" s="420">
        <f t="shared" ref="C51" si="454">CW51</f>
        <v>0</v>
      </c>
      <c r="D51" s="420">
        <f>IF(B51="",0,VLOOKUP(B51,Tabeller!$G$62:$I$66,3,FALSE))</f>
        <v>0</v>
      </c>
      <c r="E51" s="420"/>
      <c r="F51" s="420">
        <f t="shared" ref="F51" si="455">IF(C51=0,0,G51*D51)</f>
        <v>0</v>
      </c>
      <c r="G51" s="58">
        <f t="shared" ref="G51" si="456">SUM(K51:T51)</f>
        <v>0</v>
      </c>
      <c r="H51" s="576"/>
      <c r="I51" s="10"/>
      <c r="J51" s="562"/>
      <c r="K51" s="579"/>
      <c r="L51" s="579"/>
      <c r="M51" s="579"/>
      <c r="N51" s="579"/>
      <c r="O51" s="579"/>
      <c r="P51" s="579"/>
      <c r="Q51" s="579"/>
      <c r="R51" s="579"/>
      <c r="S51" s="579"/>
      <c r="T51" s="579"/>
      <c r="AJ51" s="22" t="s">
        <v>125</v>
      </c>
      <c r="AR51" s="6">
        <f t="shared" si="435"/>
        <v>0</v>
      </c>
      <c r="AS51" s="6">
        <f t="shared" si="435"/>
        <v>0</v>
      </c>
      <c r="AT51" s="6">
        <f t="shared" si="435"/>
        <v>0</v>
      </c>
      <c r="AU51" s="6">
        <f t="shared" si="435"/>
        <v>0</v>
      </c>
      <c r="AV51" s="6">
        <f t="shared" si="435"/>
        <v>0</v>
      </c>
      <c r="AW51" s="6">
        <f t="shared" si="435"/>
        <v>0</v>
      </c>
      <c r="AX51" s="6">
        <f t="shared" si="435"/>
        <v>0</v>
      </c>
      <c r="AY51" s="6">
        <f t="shared" si="435"/>
        <v>0</v>
      </c>
      <c r="AZ51" s="6">
        <f t="shared" si="435"/>
        <v>0</v>
      </c>
      <c r="BA51" s="6">
        <f t="shared" si="435"/>
        <v>0</v>
      </c>
      <c r="CB51" s="30"/>
      <c r="CL51" s="47">
        <f>B51</f>
        <v>0</v>
      </c>
      <c r="CM51" s="6">
        <f t="shared" ref="CM51" si="457">-AR51</f>
        <v>0</v>
      </c>
      <c r="CN51" s="6">
        <f t="shared" ref="CN51" si="458">-AS51</f>
        <v>0</v>
      </c>
      <c r="CO51" s="6">
        <f t="shared" ref="CO51" si="459">-AT51</f>
        <v>0</v>
      </c>
      <c r="CP51" s="6">
        <f t="shared" ref="CP51" si="460">-AU51</f>
        <v>0</v>
      </c>
      <c r="CQ51" s="6">
        <f t="shared" ref="CQ51" si="461">-AV51</f>
        <v>0</v>
      </c>
      <c r="CR51" s="6">
        <f t="shared" ref="CR51" si="462">-AW51</f>
        <v>0</v>
      </c>
      <c r="CS51" s="6">
        <f t="shared" ref="CS51" si="463">-AX51</f>
        <v>0</v>
      </c>
      <c r="CT51" s="6">
        <f t="shared" ref="CT51" si="464">-AY51</f>
        <v>0</v>
      </c>
      <c r="CU51" s="6">
        <f t="shared" ref="CU51" si="465">-AZ51</f>
        <v>0</v>
      </c>
      <c r="CV51" s="6">
        <f t="shared" ref="CV51" si="466">-BA51</f>
        <v>0</v>
      </c>
      <c r="CW51" s="8">
        <f t="shared" ref="CW51" si="467">SUM(CM51:CV51)</f>
        <v>0</v>
      </c>
      <c r="CZ51" s="47">
        <f t="shared" ref="CZ51" si="468">CL51</f>
        <v>0</v>
      </c>
      <c r="DA51" s="6">
        <f t="shared" ref="DA51" si="469">IF($H51="NFR",CM51,0)</f>
        <v>0</v>
      </c>
      <c r="DB51" s="6">
        <f t="shared" ref="DB51" si="470">IF($H51="NFR",CN51,0)</f>
        <v>0</v>
      </c>
      <c r="DC51" s="6">
        <f t="shared" ref="DC51" si="471">IF($H51="NFR",CO51,0)</f>
        <v>0</v>
      </c>
      <c r="DD51" s="6">
        <f t="shared" ref="DD51" si="472">IF($H51="NFR",CP51,0)</f>
        <v>0</v>
      </c>
      <c r="DE51" s="6">
        <f t="shared" ref="DE51" si="473">IF($H51="NFR",CQ51,0)</f>
        <v>0</v>
      </c>
      <c r="DF51" s="6">
        <f t="shared" ref="DF51" si="474">IF($H51="NFR",CR51,0)</f>
        <v>0</v>
      </c>
      <c r="DG51" s="6">
        <f t="shared" ref="DG51" si="475">IF($H51="NFR",CS51,0)</f>
        <v>0</v>
      </c>
      <c r="DH51" s="6">
        <f t="shared" ref="DH51" si="476">IF($H51="NFR",CT51,0)</f>
        <v>0</v>
      </c>
      <c r="DI51" s="6">
        <f t="shared" ref="DI51" si="477">IF($H51="NFR",CU51,0)</f>
        <v>0</v>
      </c>
      <c r="DJ51" s="6">
        <f t="shared" ref="DJ51" si="478">IF($H51="NFR",CV51,0)</f>
        <v>0</v>
      </c>
      <c r="DK51" s="8">
        <f t="shared" ref="DK51" si="479">SUM(DA51:DJ51)</f>
        <v>0</v>
      </c>
      <c r="DM51" s="47">
        <f t="shared" ref="DM51" si="480">CZ51</f>
        <v>0</v>
      </c>
      <c r="DN51" s="6">
        <f t="shared" si="439"/>
        <v>0</v>
      </c>
      <c r="DO51" s="6">
        <f t="shared" si="439"/>
        <v>0</v>
      </c>
      <c r="DP51" s="6">
        <f t="shared" si="439"/>
        <v>0</v>
      </c>
      <c r="DQ51" s="6">
        <f t="shared" si="439"/>
        <v>0</v>
      </c>
      <c r="DR51" s="6">
        <f t="shared" si="439"/>
        <v>0</v>
      </c>
      <c r="DS51" s="6">
        <f t="shared" si="439"/>
        <v>0</v>
      </c>
      <c r="DT51" s="6">
        <f t="shared" si="439"/>
        <v>0</v>
      </c>
      <c r="DU51" s="6">
        <f t="shared" si="439"/>
        <v>0</v>
      </c>
      <c r="DV51" s="6">
        <f t="shared" si="439"/>
        <v>0</v>
      </c>
      <c r="DW51" s="6">
        <f t="shared" si="439"/>
        <v>0</v>
      </c>
      <c r="DX51" s="8">
        <f t="shared" ref="DX51" si="481">SUM(DN51:DW51)</f>
        <v>0</v>
      </c>
      <c r="DZ51" s="47">
        <f t="shared" ref="DZ51" si="482">DM51</f>
        <v>0</v>
      </c>
      <c r="EA51" s="6">
        <f t="shared" si="440"/>
        <v>0</v>
      </c>
      <c r="EB51" s="6">
        <f t="shared" si="440"/>
        <v>0</v>
      </c>
      <c r="EC51" s="6">
        <f t="shared" si="440"/>
        <v>0</v>
      </c>
      <c r="ED51" s="6">
        <f t="shared" si="440"/>
        <v>0</v>
      </c>
      <c r="EE51" s="6">
        <f t="shared" si="440"/>
        <v>0</v>
      </c>
      <c r="EF51" s="6">
        <f t="shared" si="440"/>
        <v>0</v>
      </c>
      <c r="EG51" s="6">
        <f t="shared" si="440"/>
        <v>0</v>
      </c>
      <c r="EH51" s="6">
        <f t="shared" si="440"/>
        <v>0</v>
      </c>
      <c r="EI51" s="6">
        <f t="shared" si="440"/>
        <v>0</v>
      </c>
      <c r="EJ51" s="6">
        <f t="shared" si="440"/>
        <v>0</v>
      </c>
      <c r="EK51" s="8">
        <f t="shared" ref="EK51" si="483">SUM(EA51:EJ51)</f>
        <v>0</v>
      </c>
      <c r="EM51" s="47">
        <f t="shared" ref="EM51" si="484">DZ51</f>
        <v>0</v>
      </c>
      <c r="EN51" s="6">
        <f t="shared" si="441"/>
        <v>0</v>
      </c>
      <c r="EO51" s="6">
        <f t="shared" si="441"/>
        <v>0</v>
      </c>
      <c r="EP51" s="6">
        <f t="shared" si="441"/>
        <v>0</v>
      </c>
      <c r="EQ51" s="6">
        <f t="shared" si="441"/>
        <v>0</v>
      </c>
      <c r="ER51" s="6">
        <f t="shared" si="441"/>
        <v>0</v>
      </c>
      <c r="ES51" s="6">
        <f t="shared" si="441"/>
        <v>0</v>
      </c>
      <c r="ET51" s="6">
        <f t="shared" si="441"/>
        <v>0</v>
      </c>
      <c r="EU51" s="6">
        <f t="shared" si="441"/>
        <v>0</v>
      </c>
      <c r="EV51" s="6">
        <f t="shared" si="441"/>
        <v>0</v>
      </c>
      <c r="EW51" s="6">
        <f t="shared" si="441"/>
        <v>0</v>
      </c>
      <c r="EX51" s="8">
        <f t="shared" ref="EX51" si="485">SUM(EN51:EW51)</f>
        <v>0</v>
      </c>
      <c r="FA51" s="47">
        <f t="shared" ref="FA51" si="486">EM51</f>
        <v>0</v>
      </c>
      <c r="FB51" s="6"/>
      <c r="FC51" s="6"/>
      <c r="FD51" s="6"/>
      <c r="FE51" s="6"/>
      <c r="FF51" s="6"/>
      <c r="FG51" s="6"/>
      <c r="FH51" s="6"/>
      <c r="FI51" s="6"/>
      <c r="FJ51" s="6"/>
      <c r="FK51" s="6"/>
      <c r="FL51" s="8">
        <f t="shared" ref="FL51" si="487">SUM(FB51:FK51)</f>
        <v>0</v>
      </c>
    </row>
    <row r="52" spans="2:168" ht="15" x14ac:dyDescent="0.25">
      <c r="B52" s="12" t="s">
        <v>126</v>
      </c>
      <c r="C52" s="16">
        <f>SUM(C48:C51)</f>
        <v>0</v>
      </c>
      <c r="D52" s="16">
        <f>SUM(D48:D51)</f>
        <v>0</v>
      </c>
      <c r="E52" s="16"/>
      <c r="F52" s="16">
        <f>SUM(F48:F51)</f>
        <v>0</v>
      </c>
      <c r="G52" s="56">
        <f>SUM(G48:G51)</f>
        <v>0</v>
      </c>
      <c r="H52" s="12"/>
      <c r="I52" s="12"/>
      <c r="J52" s="13"/>
      <c r="K52" s="56">
        <f t="shared" ref="K52:T52" si="488">SUM(K48:K51)</f>
        <v>0</v>
      </c>
      <c r="L52" s="56">
        <f t="shared" si="488"/>
        <v>0</v>
      </c>
      <c r="M52" s="56">
        <f t="shared" si="488"/>
        <v>0</v>
      </c>
      <c r="N52" s="56">
        <f t="shared" si="488"/>
        <v>0</v>
      </c>
      <c r="O52" s="56">
        <f t="shared" si="488"/>
        <v>0</v>
      </c>
      <c r="P52" s="56">
        <f t="shared" si="488"/>
        <v>0</v>
      </c>
      <c r="Q52" s="56">
        <f t="shared" si="488"/>
        <v>0</v>
      </c>
      <c r="R52" s="56">
        <f t="shared" si="488"/>
        <v>0</v>
      </c>
      <c r="S52" s="56">
        <f t="shared" si="488"/>
        <v>0</v>
      </c>
      <c r="T52" s="56">
        <f t="shared" si="488"/>
        <v>0</v>
      </c>
      <c r="AJ52" s="22" t="s">
        <v>127</v>
      </c>
      <c r="AR52" s="8">
        <f t="shared" ref="AR52:BA52" si="489">SUM(AR48:AR51)</f>
        <v>0</v>
      </c>
      <c r="AS52" s="8">
        <f t="shared" si="489"/>
        <v>0</v>
      </c>
      <c r="AT52" s="8">
        <f t="shared" si="489"/>
        <v>0</v>
      </c>
      <c r="AU52" s="8">
        <f t="shared" si="489"/>
        <v>0</v>
      </c>
      <c r="AV52" s="8">
        <f t="shared" si="489"/>
        <v>0</v>
      </c>
      <c r="AW52" s="8">
        <f t="shared" si="489"/>
        <v>0</v>
      </c>
      <c r="AX52" s="8">
        <f t="shared" si="489"/>
        <v>0</v>
      </c>
      <c r="AY52" s="8">
        <f t="shared" si="489"/>
        <v>0</v>
      </c>
      <c r="AZ52" s="8">
        <f t="shared" si="489"/>
        <v>0</v>
      </c>
      <c r="BA52" s="8">
        <f t="shared" si="489"/>
        <v>0</v>
      </c>
      <c r="BY52" s="30"/>
      <c r="CB52" s="30"/>
      <c r="CK52" s="30"/>
      <c r="CM52" s="8">
        <f t="shared" ref="CM52:CW52" si="490">SUM(CM48:CM51)</f>
        <v>0</v>
      </c>
      <c r="CN52" s="8">
        <f t="shared" si="490"/>
        <v>0</v>
      </c>
      <c r="CO52" s="8">
        <f t="shared" si="490"/>
        <v>0</v>
      </c>
      <c r="CP52" s="8">
        <f t="shared" si="490"/>
        <v>0</v>
      </c>
      <c r="CQ52" s="8">
        <f t="shared" si="490"/>
        <v>0</v>
      </c>
      <c r="CR52" s="8">
        <f t="shared" si="490"/>
        <v>0</v>
      </c>
      <c r="CS52" s="8">
        <f t="shared" si="490"/>
        <v>0</v>
      </c>
      <c r="CT52" s="8">
        <f t="shared" si="490"/>
        <v>0</v>
      </c>
      <c r="CU52" s="8">
        <f t="shared" si="490"/>
        <v>0</v>
      </c>
      <c r="CV52" s="8">
        <f t="shared" si="490"/>
        <v>0</v>
      </c>
      <c r="CW52" s="8">
        <f t="shared" si="490"/>
        <v>0</v>
      </c>
      <c r="CZ52" s="47"/>
      <c r="DA52" s="8">
        <f t="shared" ref="DA52:DK52" si="491">SUM(DA48:DA51)</f>
        <v>0</v>
      </c>
      <c r="DB52" s="8">
        <f t="shared" si="491"/>
        <v>0</v>
      </c>
      <c r="DC52" s="8">
        <f t="shared" si="491"/>
        <v>0</v>
      </c>
      <c r="DD52" s="8">
        <f t="shared" si="491"/>
        <v>0</v>
      </c>
      <c r="DE52" s="8">
        <f t="shared" si="491"/>
        <v>0</v>
      </c>
      <c r="DF52" s="8">
        <f t="shared" si="491"/>
        <v>0</v>
      </c>
      <c r="DG52" s="8">
        <f t="shared" si="491"/>
        <v>0</v>
      </c>
      <c r="DH52" s="8">
        <f t="shared" si="491"/>
        <v>0</v>
      </c>
      <c r="DI52" s="8">
        <f t="shared" si="491"/>
        <v>0</v>
      </c>
      <c r="DJ52" s="8">
        <f t="shared" si="491"/>
        <v>0</v>
      </c>
      <c r="DK52" s="8">
        <f t="shared" si="491"/>
        <v>0</v>
      </c>
      <c r="DM52" s="47">
        <f t="shared" si="65"/>
        <v>0</v>
      </c>
      <c r="DN52" s="8">
        <f t="shared" ref="DN52:DX52" si="492">SUM(DN48:DN51)</f>
        <v>0</v>
      </c>
      <c r="DO52" s="8">
        <f t="shared" si="492"/>
        <v>0</v>
      </c>
      <c r="DP52" s="8">
        <f t="shared" si="492"/>
        <v>0</v>
      </c>
      <c r="DQ52" s="8">
        <f t="shared" si="492"/>
        <v>0</v>
      </c>
      <c r="DR52" s="8">
        <f t="shared" si="492"/>
        <v>0</v>
      </c>
      <c r="DS52" s="8">
        <f t="shared" si="492"/>
        <v>0</v>
      </c>
      <c r="DT52" s="8">
        <f t="shared" si="492"/>
        <v>0</v>
      </c>
      <c r="DU52" s="8">
        <f t="shared" si="492"/>
        <v>0</v>
      </c>
      <c r="DV52" s="8">
        <f t="shared" si="492"/>
        <v>0</v>
      </c>
      <c r="DW52" s="8">
        <f t="shared" si="492"/>
        <v>0</v>
      </c>
      <c r="DX52" s="8">
        <f t="shared" si="492"/>
        <v>0</v>
      </c>
      <c r="DZ52" s="47">
        <f t="shared" si="67"/>
        <v>0</v>
      </c>
      <c r="EA52" s="8">
        <f t="shared" ref="EA52:EK52" si="493">SUM(EA48:EA51)</f>
        <v>0</v>
      </c>
      <c r="EB52" s="8">
        <f t="shared" si="493"/>
        <v>0</v>
      </c>
      <c r="EC52" s="8">
        <f t="shared" si="493"/>
        <v>0</v>
      </c>
      <c r="ED52" s="8">
        <f t="shared" si="493"/>
        <v>0</v>
      </c>
      <c r="EE52" s="8">
        <f t="shared" si="493"/>
        <v>0</v>
      </c>
      <c r="EF52" s="8">
        <f t="shared" si="493"/>
        <v>0</v>
      </c>
      <c r="EG52" s="8">
        <f t="shared" si="493"/>
        <v>0</v>
      </c>
      <c r="EH52" s="8">
        <f t="shared" si="493"/>
        <v>0</v>
      </c>
      <c r="EI52" s="8">
        <f t="shared" si="493"/>
        <v>0</v>
      </c>
      <c r="EJ52" s="8">
        <f t="shared" si="493"/>
        <v>0</v>
      </c>
      <c r="EK52" s="8">
        <f t="shared" si="493"/>
        <v>0</v>
      </c>
      <c r="EM52" s="47">
        <f t="shared" si="69"/>
        <v>0</v>
      </c>
      <c r="EN52" s="8">
        <f t="shared" ref="EN52:EX52" si="494">SUM(EN48:EN51)</f>
        <v>0</v>
      </c>
      <c r="EO52" s="8">
        <f t="shared" si="494"/>
        <v>0</v>
      </c>
      <c r="EP52" s="8">
        <f t="shared" si="494"/>
        <v>0</v>
      </c>
      <c r="EQ52" s="8">
        <f t="shared" si="494"/>
        <v>0</v>
      </c>
      <c r="ER52" s="8">
        <f t="shared" si="494"/>
        <v>0</v>
      </c>
      <c r="ES52" s="8">
        <f t="shared" si="494"/>
        <v>0</v>
      </c>
      <c r="ET52" s="8">
        <f t="shared" si="494"/>
        <v>0</v>
      </c>
      <c r="EU52" s="8">
        <f t="shared" si="494"/>
        <v>0</v>
      </c>
      <c r="EV52" s="8">
        <f t="shared" si="494"/>
        <v>0</v>
      </c>
      <c r="EW52" s="8">
        <f t="shared" si="494"/>
        <v>0</v>
      </c>
      <c r="EX52" s="8">
        <f t="shared" si="494"/>
        <v>0</v>
      </c>
      <c r="FA52" s="47">
        <f t="shared" si="55"/>
        <v>0</v>
      </c>
      <c r="FB52" s="8">
        <f t="shared" ref="FB52:FL52" si="495">SUM(FB48:FB51)</f>
        <v>0</v>
      </c>
      <c r="FC52" s="8">
        <f t="shared" si="495"/>
        <v>0</v>
      </c>
      <c r="FD52" s="8">
        <f t="shared" si="495"/>
        <v>0</v>
      </c>
      <c r="FE52" s="8">
        <f t="shared" si="495"/>
        <v>0</v>
      </c>
      <c r="FF52" s="8">
        <f t="shared" si="495"/>
        <v>0</v>
      </c>
      <c r="FG52" s="8">
        <f t="shared" si="495"/>
        <v>0</v>
      </c>
      <c r="FH52" s="8">
        <f t="shared" si="495"/>
        <v>0</v>
      </c>
      <c r="FI52" s="8">
        <f t="shared" si="495"/>
        <v>0</v>
      </c>
      <c r="FJ52" s="8">
        <f t="shared" si="495"/>
        <v>0</v>
      </c>
      <c r="FK52" s="8">
        <f t="shared" si="495"/>
        <v>0</v>
      </c>
      <c r="FL52" s="8">
        <f t="shared" si="495"/>
        <v>0</v>
      </c>
    </row>
    <row r="53" spans="2:168" ht="21" x14ac:dyDescent="0.35">
      <c r="B53" s="28"/>
      <c r="H53" s="24"/>
      <c r="I53" s="24"/>
      <c r="J53" s="24"/>
      <c r="K53" s="29"/>
      <c r="CB53" s="30"/>
      <c r="CZ53" s="47"/>
      <c r="DM53" s="47">
        <f t="shared" si="65"/>
        <v>0</v>
      </c>
      <c r="DZ53" s="47">
        <f t="shared" si="67"/>
        <v>0</v>
      </c>
      <c r="EM53" s="47">
        <f t="shared" si="69"/>
        <v>0</v>
      </c>
      <c r="FA53" s="47">
        <f t="shared" si="55"/>
        <v>0</v>
      </c>
    </row>
    <row r="54" spans="2:168" ht="15" x14ac:dyDescent="0.25">
      <c r="B54" s="270" t="s">
        <v>47</v>
      </c>
      <c r="C54" s="272" t="s">
        <v>113</v>
      </c>
      <c r="D54" s="272"/>
      <c r="E54" s="272"/>
      <c r="F54" s="272" t="s">
        <v>25</v>
      </c>
      <c r="G54" s="272"/>
      <c r="H54" s="270" t="s">
        <v>27</v>
      </c>
      <c r="I54" s="270"/>
      <c r="J54" s="270" t="s">
        <v>48</v>
      </c>
      <c r="K54" s="271">
        <f t="shared" ref="K54:T54" si="496">K47</f>
        <v>2025</v>
      </c>
      <c r="L54" s="271">
        <f t="shared" si="496"/>
        <v>2026</v>
      </c>
      <c r="M54" s="271">
        <f t="shared" si="496"/>
        <v>2027</v>
      </c>
      <c r="N54" s="271">
        <f t="shared" si="496"/>
        <v>2028</v>
      </c>
      <c r="O54" s="271">
        <f t="shared" si="496"/>
        <v>2029</v>
      </c>
      <c r="P54" s="271">
        <f t="shared" si="496"/>
        <v>2030</v>
      </c>
      <c r="Q54" s="271">
        <f t="shared" si="496"/>
        <v>2031</v>
      </c>
      <c r="R54" s="271">
        <f t="shared" si="496"/>
        <v>2032</v>
      </c>
      <c r="S54" s="271">
        <f t="shared" si="496"/>
        <v>2033</v>
      </c>
      <c r="T54" s="271">
        <f t="shared" si="496"/>
        <v>2034</v>
      </c>
      <c r="AR54" s="8">
        <f t="shared" ref="AR54:AR62" si="497">K54</f>
        <v>2025</v>
      </c>
      <c r="AS54" s="8">
        <f t="shared" ref="AS54:AS62" si="498">L54</f>
        <v>2026</v>
      </c>
      <c r="AT54" s="8">
        <f t="shared" ref="AT54:AT62" si="499">M54</f>
        <v>2027</v>
      </c>
      <c r="AU54" s="8">
        <f t="shared" ref="AU54:AU62" si="500">N54</f>
        <v>2028</v>
      </c>
      <c r="AV54" s="8">
        <f t="shared" ref="AV54:AV62" si="501">O54</f>
        <v>2029</v>
      </c>
      <c r="AW54" s="8">
        <f t="shared" ref="AW54:AW62" si="502">P54</f>
        <v>2030</v>
      </c>
      <c r="AX54" s="8">
        <f t="shared" ref="AX54:AX62" si="503">Q54</f>
        <v>2031</v>
      </c>
      <c r="AY54" s="8">
        <f t="shared" ref="AY54:AY62" si="504">R54</f>
        <v>2032</v>
      </c>
      <c r="AZ54" s="8">
        <f t="shared" ref="AZ54:AZ62" si="505">S54</f>
        <v>2033</v>
      </c>
      <c r="BA54" s="8">
        <f t="shared" ref="BA54:BA62" si="506">T54</f>
        <v>2034</v>
      </c>
      <c r="CB54" s="30"/>
      <c r="CM54" s="30">
        <f>AR54</f>
        <v>2025</v>
      </c>
      <c r="CN54" s="30">
        <f t="shared" ref="CN54:CV54" si="507">AS54</f>
        <v>2026</v>
      </c>
      <c r="CO54" s="30">
        <f t="shared" si="507"/>
        <v>2027</v>
      </c>
      <c r="CP54" s="30">
        <f t="shared" si="507"/>
        <v>2028</v>
      </c>
      <c r="CQ54" s="30">
        <f t="shared" si="507"/>
        <v>2029</v>
      </c>
      <c r="CR54" s="30">
        <f t="shared" si="507"/>
        <v>2030</v>
      </c>
      <c r="CS54" s="30">
        <f t="shared" si="507"/>
        <v>2031</v>
      </c>
      <c r="CT54" s="30">
        <f t="shared" si="507"/>
        <v>2032</v>
      </c>
      <c r="CU54" s="30">
        <f t="shared" si="507"/>
        <v>2033</v>
      </c>
      <c r="CV54" s="30">
        <f t="shared" si="507"/>
        <v>2034</v>
      </c>
      <c r="CW54" s="230" t="s">
        <v>25</v>
      </c>
      <c r="CZ54" s="47"/>
      <c r="DA54" s="8">
        <f>AR54</f>
        <v>2025</v>
      </c>
      <c r="DB54" s="8">
        <f t="shared" ref="DB54:DK54" si="508">AS54</f>
        <v>2026</v>
      </c>
      <c r="DC54" s="8">
        <f t="shared" si="508"/>
        <v>2027</v>
      </c>
      <c r="DD54" s="8">
        <f t="shared" si="508"/>
        <v>2028</v>
      </c>
      <c r="DE54" s="8">
        <f t="shared" si="508"/>
        <v>2029</v>
      </c>
      <c r="DF54" s="8">
        <f t="shared" si="508"/>
        <v>2030</v>
      </c>
      <c r="DG54" s="8">
        <f t="shared" si="508"/>
        <v>2031</v>
      </c>
      <c r="DH54" s="8">
        <f t="shared" si="508"/>
        <v>2032</v>
      </c>
      <c r="DI54" s="8">
        <f t="shared" si="508"/>
        <v>2033</v>
      </c>
      <c r="DJ54" s="8">
        <f t="shared" si="508"/>
        <v>2034</v>
      </c>
      <c r="DK54" s="8">
        <f t="shared" si="508"/>
        <v>0</v>
      </c>
      <c r="DM54" s="47">
        <f t="shared" si="65"/>
        <v>0</v>
      </c>
      <c r="DN54" s="8">
        <f t="shared" ref="DN54:DX54" si="509">DN47</f>
        <v>2025</v>
      </c>
      <c r="DO54" s="8">
        <f t="shared" si="509"/>
        <v>2026</v>
      </c>
      <c r="DP54" s="8">
        <f t="shared" si="509"/>
        <v>2027</v>
      </c>
      <c r="DQ54" s="8">
        <f t="shared" si="509"/>
        <v>2028</v>
      </c>
      <c r="DR54" s="8">
        <f t="shared" si="509"/>
        <v>2029</v>
      </c>
      <c r="DS54" s="8">
        <f t="shared" si="509"/>
        <v>2030</v>
      </c>
      <c r="DT54" s="8">
        <f t="shared" si="509"/>
        <v>2031</v>
      </c>
      <c r="DU54" s="8">
        <f t="shared" si="509"/>
        <v>2032</v>
      </c>
      <c r="DV54" s="8">
        <f t="shared" si="509"/>
        <v>2033</v>
      </c>
      <c r="DW54" s="8">
        <f t="shared" si="509"/>
        <v>2034</v>
      </c>
      <c r="DX54" s="8">
        <f t="shared" si="509"/>
        <v>0</v>
      </c>
      <c r="DZ54" s="47">
        <f t="shared" si="67"/>
        <v>0</v>
      </c>
      <c r="EA54" s="8">
        <f t="shared" ref="EA54:EK54" si="510">EA47</f>
        <v>2025</v>
      </c>
      <c r="EB54" s="8">
        <f t="shared" si="510"/>
        <v>2026</v>
      </c>
      <c r="EC54" s="8">
        <f t="shared" si="510"/>
        <v>2027</v>
      </c>
      <c r="ED54" s="8">
        <f t="shared" si="510"/>
        <v>2028</v>
      </c>
      <c r="EE54" s="8">
        <f t="shared" si="510"/>
        <v>2029</v>
      </c>
      <c r="EF54" s="8">
        <f t="shared" si="510"/>
        <v>2030</v>
      </c>
      <c r="EG54" s="8">
        <f t="shared" si="510"/>
        <v>2031</v>
      </c>
      <c r="EH54" s="8">
        <f t="shared" si="510"/>
        <v>2032</v>
      </c>
      <c r="EI54" s="8">
        <f t="shared" si="510"/>
        <v>2033</v>
      </c>
      <c r="EJ54" s="8">
        <f t="shared" si="510"/>
        <v>2034</v>
      </c>
      <c r="EK54" s="8" t="str">
        <f t="shared" si="510"/>
        <v>Totalt</v>
      </c>
      <c r="EM54" s="47">
        <f t="shared" si="69"/>
        <v>0</v>
      </c>
      <c r="EN54" s="8">
        <f t="shared" ref="EN54:EX54" si="511">EN47</f>
        <v>2025</v>
      </c>
      <c r="EO54" s="8">
        <f t="shared" si="511"/>
        <v>2026</v>
      </c>
      <c r="EP54" s="8">
        <f t="shared" si="511"/>
        <v>2027</v>
      </c>
      <c r="EQ54" s="8">
        <f t="shared" si="511"/>
        <v>2028</v>
      </c>
      <c r="ER54" s="8">
        <f t="shared" si="511"/>
        <v>2029</v>
      </c>
      <c r="ES54" s="8">
        <f t="shared" si="511"/>
        <v>2030</v>
      </c>
      <c r="ET54" s="8">
        <f t="shared" si="511"/>
        <v>2031</v>
      </c>
      <c r="EU54" s="8">
        <f t="shared" si="511"/>
        <v>2032</v>
      </c>
      <c r="EV54" s="8">
        <f t="shared" si="511"/>
        <v>2033</v>
      </c>
      <c r="EW54" s="8">
        <f t="shared" si="511"/>
        <v>2034</v>
      </c>
      <c r="EX54" s="8">
        <f t="shared" si="511"/>
        <v>0</v>
      </c>
      <c r="FA54" s="47">
        <f t="shared" si="55"/>
        <v>0</v>
      </c>
      <c r="FB54" s="8">
        <f t="shared" ref="FB54:FL54" si="512">FB47</f>
        <v>2025</v>
      </c>
      <c r="FC54" s="8">
        <f t="shared" si="512"/>
        <v>2026</v>
      </c>
      <c r="FD54" s="8">
        <f t="shared" si="512"/>
        <v>2027</v>
      </c>
      <c r="FE54" s="8">
        <f t="shared" si="512"/>
        <v>2028</v>
      </c>
      <c r="FF54" s="8">
        <f t="shared" si="512"/>
        <v>2029</v>
      </c>
      <c r="FG54" s="8">
        <f t="shared" si="512"/>
        <v>2030</v>
      </c>
      <c r="FH54" s="8">
        <f t="shared" si="512"/>
        <v>2031</v>
      </c>
      <c r="FI54" s="8">
        <f t="shared" si="512"/>
        <v>2032</v>
      </c>
      <c r="FJ54" s="8">
        <f t="shared" si="512"/>
        <v>2033</v>
      </c>
      <c r="FK54" s="8">
        <f t="shared" si="512"/>
        <v>2034</v>
      </c>
      <c r="FL54" s="8">
        <f t="shared" si="512"/>
        <v>0</v>
      </c>
    </row>
    <row r="55" spans="2:168" ht="15.75" hidden="1" customHeight="1" x14ac:dyDescent="0.25">
      <c r="B55" s="421" t="s">
        <v>128</v>
      </c>
      <c r="C55" s="334"/>
      <c r="D55" s="17"/>
      <c r="E55" s="17"/>
      <c r="F55" s="420">
        <f>SUM(K55:W55)</f>
        <v>0</v>
      </c>
      <c r="G55" s="17"/>
      <c r="H55" s="580"/>
      <c r="I55" s="9"/>
      <c r="J55" s="421" t="s">
        <v>129</v>
      </c>
      <c r="K55" s="568"/>
      <c r="L55" s="568"/>
      <c r="M55" s="568"/>
      <c r="N55" s="568"/>
      <c r="O55" s="568"/>
      <c r="P55" s="568"/>
      <c r="Q55" s="568"/>
      <c r="R55" s="568"/>
      <c r="S55" s="568"/>
      <c r="T55" s="568"/>
      <c r="AR55" s="6">
        <f t="shared" si="497"/>
        <v>0</v>
      </c>
      <c r="AS55" s="6">
        <f t="shared" si="498"/>
        <v>0</v>
      </c>
      <c r="AT55" s="6">
        <f t="shared" si="499"/>
        <v>0</v>
      </c>
      <c r="AU55" s="6">
        <f t="shared" si="500"/>
        <v>0</v>
      </c>
      <c r="AV55" s="6">
        <f t="shared" si="501"/>
        <v>0</v>
      </c>
      <c r="AW55" s="6">
        <f t="shared" si="502"/>
        <v>0</v>
      </c>
      <c r="AX55" s="6">
        <f t="shared" si="503"/>
        <v>0</v>
      </c>
      <c r="AY55" s="6">
        <f t="shared" si="504"/>
        <v>0</v>
      </c>
      <c r="AZ55" s="6">
        <f t="shared" si="505"/>
        <v>0</v>
      </c>
      <c r="BA55" s="6">
        <f t="shared" si="506"/>
        <v>0</v>
      </c>
      <c r="BB55" s="72">
        <f t="shared" ref="BB55:BB63" si="513">SUM(AR55:BA55)</f>
        <v>0</v>
      </c>
      <c r="CB55" s="30"/>
      <c r="CM55" s="40"/>
      <c r="CN55" s="40"/>
      <c r="CO55" s="40"/>
      <c r="CP55" s="40"/>
      <c r="CQ55" s="40"/>
      <c r="CR55" s="40"/>
      <c r="CS55" s="40"/>
      <c r="CT55" s="40"/>
      <c r="CU55" s="40"/>
      <c r="CV55" s="40"/>
      <c r="CW55" s="40"/>
      <c r="CZ55" s="47"/>
      <c r="DA55" s="40"/>
      <c r="DB55" s="40"/>
      <c r="DC55" s="40"/>
      <c r="DD55" s="40"/>
      <c r="DE55" s="40"/>
      <c r="DF55" s="40"/>
      <c r="DG55" s="40"/>
      <c r="DH55" s="40"/>
      <c r="DI55" s="40"/>
      <c r="DJ55" s="40"/>
      <c r="DK55" s="40"/>
      <c r="DM55" s="47">
        <f t="shared" si="65"/>
        <v>0</v>
      </c>
      <c r="DN55" s="40"/>
      <c r="DO55" s="40"/>
      <c r="DP55" s="40"/>
      <c r="DQ55" s="40"/>
      <c r="DR55" s="40"/>
      <c r="DS55" s="40"/>
      <c r="DT55" s="40"/>
      <c r="DU55" s="40"/>
      <c r="DV55" s="40"/>
      <c r="DW55" s="40"/>
      <c r="DX55" s="40"/>
      <c r="DZ55" s="47">
        <f t="shared" si="67"/>
        <v>0</v>
      </c>
      <c r="EA55" s="40"/>
      <c r="EB55" s="40"/>
      <c r="EC55" s="40"/>
      <c r="ED55" s="40"/>
      <c r="EE55" s="40"/>
      <c r="EF55" s="40"/>
      <c r="EG55" s="40"/>
      <c r="EH55" s="40"/>
      <c r="EI55" s="40"/>
      <c r="EJ55" s="40"/>
      <c r="EK55" s="40"/>
      <c r="EM55" s="47">
        <f t="shared" si="69"/>
        <v>0</v>
      </c>
      <c r="EN55" s="40"/>
      <c r="EO55" s="40"/>
      <c r="EP55" s="40"/>
      <c r="EQ55" s="40"/>
      <c r="ER55" s="40"/>
      <c r="ES55" s="40"/>
      <c r="ET55" s="40"/>
      <c r="EU55" s="40"/>
      <c r="EV55" s="40"/>
      <c r="EW55" s="40"/>
      <c r="EX55" s="40"/>
      <c r="FA55" s="47">
        <f t="shared" si="55"/>
        <v>0</v>
      </c>
      <c r="FB55" s="40"/>
      <c r="FC55" s="40"/>
      <c r="FD55" s="40"/>
      <c r="FE55" s="40"/>
      <c r="FF55" s="40"/>
      <c r="FG55" s="40"/>
      <c r="FH55" s="40"/>
      <c r="FI55" s="40"/>
      <c r="FJ55" s="40"/>
      <c r="FK55" s="40"/>
      <c r="FL55" s="40"/>
    </row>
    <row r="56" spans="2:168" ht="15" x14ac:dyDescent="0.25">
      <c r="B56" s="511"/>
      <c r="C56" s="420" t="e">
        <f>IF(Registrering!#REF!="Fast beløp",0,-F56)</f>
        <v>#REF!</v>
      </c>
      <c r="D56" s="17"/>
      <c r="E56" s="17"/>
      <c r="F56" s="420">
        <f t="shared" ref="F56:F62" si="514">SUM(K56:T56)</f>
        <v>0</v>
      </c>
      <c r="G56" s="17"/>
      <c r="H56" s="576"/>
      <c r="I56" s="9"/>
      <c r="J56" s="567"/>
      <c r="K56" s="581"/>
      <c r="L56" s="581"/>
      <c r="M56" s="581"/>
      <c r="N56" s="581"/>
      <c r="O56" s="581"/>
      <c r="P56" s="581"/>
      <c r="Q56" s="581"/>
      <c r="R56" s="581"/>
      <c r="S56" s="568"/>
      <c r="T56" s="568"/>
      <c r="AR56" s="6">
        <f t="shared" si="497"/>
        <v>0</v>
      </c>
      <c r="AS56" s="6">
        <f t="shared" si="498"/>
        <v>0</v>
      </c>
      <c r="AT56" s="6">
        <f t="shared" si="499"/>
        <v>0</v>
      </c>
      <c r="AU56" s="6">
        <f t="shared" si="500"/>
        <v>0</v>
      </c>
      <c r="AV56" s="6">
        <f t="shared" si="501"/>
        <v>0</v>
      </c>
      <c r="AW56" s="6">
        <f t="shared" si="502"/>
        <v>0</v>
      </c>
      <c r="AX56" s="6">
        <f t="shared" si="503"/>
        <v>0</v>
      </c>
      <c r="AY56" s="6">
        <f t="shared" si="504"/>
        <v>0</v>
      </c>
      <c r="AZ56" s="6">
        <f t="shared" si="505"/>
        <v>0</v>
      </c>
      <c r="BA56" s="6">
        <f t="shared" si="506"/>
        <v>0</v>
      </c>
      <c r="BB56" s="72">
        <f t="shared" si="513"/>
        <v>0</v>
      </c>
      <c r="CB56" s="30"/>
      <c r="CL56" s="47">
        <f t="shared" ref="CL56:CL63" si="515">B56</f>
        <v>0</v>
      </c>
      <c r="CM56" s="72">
        <f>IF($H56="Egenandel",0,-AR56)</f>
        <v>0</v>
      </c>
      <c r="CN56" s="72">
        <f t="shared" ref="CN56:CV62" si="516">IF($H56="Egenandel",0,-AS56)</f>
        <v>0</v>
      </c>
      <c r="CO56" s="72">
        <f t="shared" si="516"/>
        <v>0</v>
      </c>
      <c r="CP56" s="72">
        <f t="shared" si="516"/>
        <v>0</v>
      </c>
      <c r="CQ56" s="72">
        <f t="shared" si="516"/>
        <v>0</v>
      </c>
      <c r="CR56" s="72">
        <f t="shared" si="516"/>
        <v>0</v>
      </c>
      <c r="CS56" s="72">
        <f t="shared" si="516"/>
        <v>0</v>
      </c>
      <c r="CT56" s="72">
        <f t="shared" si="516"/>
        <v>0</v>
      </c>
      <c r="CU56" s="72">
        <f t="shared" si="516"/>
        <v>0</v>
      </c>
      <c r="CV56" s="72">
        <f t="shared" si="516"/>
        <v>0</v>
      </c>
      <c r="CW56" s="72">
        <f>SUM(CM56:CV56)</f>
        <v>0</v>
      </c>
      <c r="CZ56" s="47">
        <f t="shared" ref="CZ56:CZ63" si="517">CL56</f>
        <v>0</v>
      </c>
      <c r="DA56" s="6">
        <f t="shared" ref="DA56:DJ63" si="518">IF($H56="NFR",CM56,0)</f>
        <v>0</v>
      </c>
      <c r="DB56" s="6">
        <f t="shared" si="518"/>
        <v>0</v>
      </c>
      <c r="DC56" s="6">
        <f t="shared" si="518"/>
        <v>0</v>
      </c>
      <c r="DD56" s="6">
        <f t="shared" si="518"/>
        <v>0</v>
      </c>
      <c r="DE56" s="6">
        <f t="shared" si="518"/>
        <v>0</v>
      </c>
      <c r="DF56" s="6">
        <f t="shared" si="518"/>
        <v>0</v>
      </c>
      <c r="DG56" s="6">
        <f t="shared" si="518"/>
        <v>0</v>
      </c>
      <c r="DH56" s="6">
        <f t="shared" si="518"/>
        <v>0</v>
      </c>
      <c r="DI56" s="6">
        <f t="shared" si="518"/>
        <v>0</v>
      </c>
      <c r="DJ56" s="6">
        <f t="shared" si="518"/>
        <v>0</v>
      </c>
      <c r="DK56" s="72">
        <f>SUM(DA56:DJ56)</f>
        <v>0</v>
      </c>
      <c r="DM56" s="47">
        <f t="shared" si="65"/>
        <v>0</v>
      </c>
      <c r="DN56" s="6">
        <f t="shared" ref="DN56:DW60" si="519">IF($H56=$DM$1,CM56,0)</f>
        <v>0</v>
      </c>
      <c r="DO56" s="6">
        <f t="shared" si="519"/>
        <v>0</v>
      </c>
      <c r="DP56" s="6">
        <f t="shared" si="519"/>
        <v>0</v>
      </c>
      <c r="DQ56" s="6">
        <f t="shared" si="519"/>
        <v>0</v>
      </c>
      <c r="DR56" s="6">
        <f t="shared" si="519"/>
        <v>0</v>
      </c>
      <c r="DS56" s="6">
        <f t="shared" si="519"/>
        <v>0</v>
      </c>
      <c r="DT56" s="6">
        <f t="shared" si="519"/>
        <v>0</v>
      </c>
      <c r="DU56" s="6">
        <f t="shared" si="519"/>
        <v>0</v>
      </c>
      <c r="DV56" s="6">
        <f t="shared" si="519"/>
        <v>0</v>
      </c>
      <c r="DW56" s="6">
        <f t="shared" si="519"/>
        <v>0</v>
      </c>
      <c r="DX56" s="72">
        <f>SUM(DN56:DW56)</f>
        <v>0</v>
      </c>
      <c r="DZ56" s="47">
        <f t="shared" si="67"/>
        <v>0</v>
      </c>
      <c r="EA56" s="6">
        <f t="shared" ref="EA56:EJ60" si="520">IF($H56=$DZ$1,CM56,0)</f>
        <v>0</v>
      </c>
      <c r="EB56" s="6">
        <f t="shared" si="520"/>
        <v>0</v>
      </c>
      <c r="EC56" s="6">
        <f t="shared" si="520"/>
        <v>0</v>
      </c>
      <c r="ED56" s="6">
        <f t="shared" si="520"/>
        <v>0</v>
      </c>
      <c r="EE56" s="6">
        <f t="shared" si="520"/>
        <v>0</v>
      </c>
      <c r="EF56" s="6">
        <f t="shared" si="520"/>
        <v>0</v>
      </c>
      <c r="EG56" s="6">
        <f t="shared" si="520"/>
        <v>0</v>
      </c>
      <c r="EH56" s="6">
        <f t="shared" si="520"/>
        <v>0</v>
      </c>
      <c r="EI56" s="6">
        <f t="shared" si="520"/>
        <v>0</v>
      </c>
      <c r="EJ56" s="6">
        <f t="shared" si="520"/>
        <v>0</v>
      </c>
      <c r="EK56" s="30">
        <f>SUM(EA56:EJ56)</f>
        <v>0</v>
      </c>
      <c r="EM56" s="47">
        <f t="shared" si="69"/>
        <v>0</v>
      </c>
      <c r="EN56" s="6">
        <f t="shared" ref="EN56:EW60" si="521">IF($H56=$EM$1,CM56,0)</f>
        <v>0</v>
      </c>
      <c r="EO56" s="6">
        <f t="shared" si="521"/>
        <v>0</v>
      </c>
      <c r="EP56" s="6">
        <f t="shared" si="521"/>
        <v>0</v>
      </c>
      <c r="EQ56" s="6">
        <f t="shared" si="521"/>
        <v>0</v>
      </c>
      <c r="ER56" s="6">
        <f t="shared" si="521"/>
        <v>0</v>
      </c>
      <c r="ES56" s="6">
        <f t="shared" si="521"/>
        <v>0</v>
      </c>
      <c r="ET56" s="6">
        <f t="shared" si="521"/>
        <v>0</v>
      </c>
      <c r="EU56" s="6">
        <f t="shared" si="521"/>
        <v>0</v>
      </c>
      <c r="EV56" s="6">
        <f t="shared" si="521"/>
        <v>0</v>
      </c>
      <c r="EW56" s="6">
        <f t="shared" si="521"/>
        <v>0</v>
      </c>
      <c r="EX56" s="30">
        <f>SUM(EN56:EW56)</f>
        <v>0</v>
      </c>
      <c r="FA56" s="47">
        <f t="shared" si="55"/>
        <v>0</v>
      </c>
      <c r="FB56" s="6">
        <f>IF($H56=$FA$1,AR56,0)</f>
        <v>0</v>
      </c>
      <c r="FC56" s="6">
        <f t="shared" ref="FC56:FK59" si="522">IF($H56=$FA$1,-AS56,0)</f>
        <v>0</v>
      </c>
      <c r="FD56" s="6">
        <f t="shared" si="522"/>
        <v>0</v>
      </c>
      <c r="FE56" s="6">
        <f t="shared" si="522"/>
        <v>0</v>
      </c>
      <c r="FF56" s="6">
        <f t="shared" si="522"/>
        <v>0</v>
      </c>
      <c r="FG56" s="6">
        <f t="shared" si="522"/>
        <v>0</v>
      </c>
      <c r="FH56" s="6">
        <f t="shared" si="522"/>
        <v>0</v>
      </c>
      <c r="FI56" s="6">
        <f t="shared" si="522"/>
        <v>0</v>
      </c>
      <c r="FJ56" s="6">
        <f t="shared" si="522"/>
        <v>0</v>
      </c>
      <c r="FK56" s="6">
        <f t="shared" si="522"/>
        <v>0</v>
      </c>
      <c r="FL56" s="30">
        <f t="shared" ref="FL56:FL63" si="523">SUM(FB56:FK56)</f>
        <v>0</v>
      </c>
    </row>
    <row r="57" spans="2:168" ht="15" x14ac:dyDescent="0.25">
      <c r="B57" s="511"/>
      <c r="C57" s="420" t="e">
        <f>IF(Registrering!#REF!="Fast beløp",0,-F57)</f>
        <v>#REF!</v>
      </c>
      <c r="D57" s="17"/>
      <c r="E57" s="17"/>
      <c r="F57" s="420">
        <f t="shared" si="514"/>
        <v>0</v>
      </c>
      <c r="G57" s="17"/>
      <c r="H57" s="576"/>
      <c r="I57" s="10"/>
      <c r="J57" s="567"/>
      <c r="K57" s="581"/>
      <c r="L57" s="581"/>
      <c r="M57" s="581"/>
      <c r="N57" s="581"/>
      <c r="O57" s="581"/>
      <c r="P57" s="581"/>
      <c r="Q57" s="581"/>
      <c r="R57" s="581"/>
      <c r="S57" s="568"/>
      <c r="T57" s="568"/>
      <c r="AR57" s="6">
        <f t="shared" si="497"/>
        <v>0</v>
      </c>
      <c r="AS57" s="6">
        <f t="shared" si="498"/>
        <v>0</v>
      </c>
      <c r="AT57" s="6">
        <f t="shared" si="499"/>
        <v>0</v>
      </c>
      <c r="AU57" s="6">
        <f t="shared" si="500"/>
        <v>0</v>
      </c>
      <c r="AV57" s="6">
        <f t="shared" si="501"/>
        <v>0</v>
      </c>
      <c r="AW57" s="6">
        <f t="shared" si="502"/>
        <v>0</v>
      </c>
      <c r="AX57" s="6">
        <f t="shared" si="503"/>
        <v>0</v>
      </c>
      <c r="AY57" s="6">
        <f t="shared" si="504"/>
        <v>0</v>
      </c>
      <c r="AZ57" s="6">
        <f t="shared" si="505"/>
        <v>0</v>
      </c>
      <c r="BA57" s="6">
        <f t="shared" si="506"/>
        <v>0</v>
      </c>
      <c r="BB57" s="72">
        <f t="shared" si="513"/>
        <v>0</v>
      </c>
      <c r="CB57" s="30"/>
      <c r="CL57" s="47">
        <f t="shared" si="515"/>
        <v>0</v>
      </c>
      <c r="CM57" s="72">
        <f t="shared" ref="CM57:CM62" si="524">IF($H57="Egenandel",0,-AR57)</f>
        <v>0</v>
      </c>
      <c r="CN57" s="72">
        <f t="shared" si="516"/>
        <v>0</v>
      </c>
      <c r="CO57" s="72">
        <f t="shared" si="516"/>
        <v>0</v>
      </c>
      <c r="CP57" s="72">
        <f t="shared" si="516"/>
        <v>0</v>
      </c>
      <c r="CQ57" s="72">
        <f t="shared" si="516"/>
        <v>0</v>
      </c>
      <c r="CR57" s="72">
        <f t="shared" si="516"/>
        <v>0</v>
      </c>
      <c r="CS57" s="72">
        <f t="shared" si="516"/>
        <v>0</v>
      </c>
      <c r="CT57" s="72">
        <f t="shared" si="516"/>
        <v>0</v>
      </c>
      <c r="CU57" s="72">
        <f t="shared" si="516"/>
        <v>0</v>
      </c>
      <c r="CV57" s="72">
        <f t="shared" si="516"/>
        <v>0</v>
      </c>
      <c r="CW57" s="72">
        <f t="shared" ref="CW57:CW63" si="525">SUM(CM57:CV57)</f>
        <v>0</v>
      </c>
      <c r="CZ57" s="47">
        <f t="shared" si="517"/>
        <v>0</v>
      </c>
      <c r="DA57" s="6">
        <f t="shared" si="518"/>
        <v>0</v>
      </c>
      <c r="DB57" s="6">
        <f t="shared" si="518"/>
        <v>0</v>
      </c>
      <c r="DC57" s="6">
        <f t="shared" si="518"/>
        <v>0</v>
      </c>
      <c r="DD57" s="6">
        <f t="shared" si="518"/>
        <v>0</v>
      </c>
      <c r="DE57" s="6">
        <f t="shared" si="518"/>
        <v>0</v>
      </c>
      <c r="DF57" s="6">
        <f t="shared" si="518"/>
        <v>0</v>
      </c>
      <c r="DG57" s="6">
        <f t="shared" si="518"/>
        <v>0</v>
      </c>
      <c r="DH57" s="6">
        <f t="shared" si="518"/>
        <v>0</v>
      </c>
      <c r="DI57" s="6">
        <f t="shared" si="518"/>
        <v>0</v>
      </c>
      <c r="DJ57" s="6">
        <f t="shared" si="518"/>
        <v>0</v>
      </c>
      <c r="DK57" s="72">
        <f t="shared" ref="DK57:DK63" si="526">SUM(DA57:DJ57)</f>
        <v>0</v>
      </c>
      <c r="DM57" s="47">
        <f t="shared" si="65"/>
        <v>0</v>
      </c>
      <c r="DN57" s="6">
        <f t="shared" si="519"/>
        <v>0</v>
      </c>
      <c r="DO57" s="6">
        <f t="shared" si="519"/>
        <v>0</v>
      </c>
      <c r="DP57" s="6">
        <f t="shared" si="519"/>
        <v>0</v>
      </c>
      <c r="DQ57" s="6">
        <f t="shared" si="519"/>
        <v>0</v>
      </c>
      <c r="DR57" s="6">
        <f t="shared" si="519"/>
        <v>0</v>
      </c>
      <c r="DS57" s="6">
        <f t="shared" si="519"/>
        <v>0</v>
      </c>
      <c r="DT57" s="6">
        <f t="shared" si="519"/>
        <v>0</v>
      </c>
      <c r="DU57" s="6">
        <f t="shared" si="519"/>
        <v>0</v>
      </c>
      <c r="DV57" s="6">
        <f t="shared" si="519"/>
        <v>0</v>
      </c>
      <c r="DW57" s="6">
        <f t="shared" si="519"/>
        <v>0</v>
      </c>
      <c r="DX57" s="72">
        <f t="shared" ref="DX57:DX63" si="527">SUM(DN57:DW57)</f>
        <v>0</v>
      </c>
      <c r="DZ57" s="47">
        <f t="shared" si="67"/>
        <v>0</v>
      </c>
      <c r="EA57" s="6">
        <f t="shared" si="520"/>
        <v>0</v>
      </c>
      <c r="EB57" s="6">
        <f t="shared" si="520"/>
        <v>0</v>
      </c>
      <c r="EC57" s="6">
        <f t="shared" si="520"/>
        <v>0</v>
      </c>
      <c r="ED57" s="6">
        <f t="shared" si="520"/>
        <v>0</v>
      </c>
      <c r="EE57" s="6">
        <f t="shared" si="520"/>
        <v>0</v>
      </c>
      <c r="EF57" s="6">
        <f t="shared" si="520"/>
        <v>0</v>
      </c>
      <c r="EG57" s="6">
        <f t="shared" si="520"/>
        <v>0</v>
      </c>
      <c r="EH57" s="6">
        <f t="shared" si="520"/>
        <v>0</v>
      </c>
      <c r="EI57" s="6">
        <f t="shared" si="520"/>
        <v>0</v>
      </c>
      <c r="EJ57" s="6">
        <f t="shared" si="520"/>
        <v>0</v>
      </c>
      <c r="EK57" s="30">
        <f t="shared" ref="EK57:EK63" si="528">SUM(EA57:EJ57)</f>
        <v>0</v>
      </c>
      <c r="EM57" s="47">
        <f t="shared" si="69"/>
        <v>0</v>
      </c>
      <c r="EN57" s="6">
        <f t="shared" si="521"/>
        <v>0</v>
      </c>
      <c r="EO57" s="6">
        <f t="shared" si="521"/>
        <v>0</v>
      </c>
      <c r="EP57" s="6">
        <f t="shared" si="521"/>
        <v>0</v>
      </c>
      <c r="EQ57" s="6">
        <f t="shared" si="521"/>
        <v>0</v>
      </c>
      <c r="ER57" s="6">
        <f t="shared" si="521"/>
        <v>0</v>
      </c>
      <c r="ES57" s="6">
        <f t="shared" si="521"/>
        <v>0</v>
      </c>
      <c r="ET57" s="6">
        <f t="shared" si="521"/>
        <v>0</v>
      </c>
      <c r="EU57" s="6">
        <f t="shared" si="521"/>
        <v>0</v>
      </c>
      <c r="EV57" s="6">
        <f t="shared" si="521"/>
        <v>0</v>
      </c>
      <c r="EW57" s="6">
        <f t="shared" si="521"/>
        <v>0</v>
      </c>
      <c r="EX57" s="30">
        <f t="shared" ref="EX57:EX63" si="529">SUM(EN57:EW57)</f>
        <v>0</v>
      </c>
      <c r="FA57" s="47">
        <f t="shared" si="55"/>
        <v>0</v>
      </c>
      <c r="FB57" s="6">
        <f>IF($H57=$FA$1,AR57,0)</f>
        <v>0</v>
      </c>
      <c r="FC57" s="6">
        <f t="shared" si="522"/>
        <v>0</v>
      </c>
      <c r="FD57" s="6">
        <f t="shared" si="522"/>
        <v>0</v>
      </c>
      <c r="FE57" s="6">
        <f t="shared" si="522"/>
        <v>0</v>
      </c>
      <c r="FF57" s="6">
        <f t="shared" si="522"/>
        <v>0</v>
      </c>
      <c r="FG57" s="6">
        <f t="shared" si="522"/>
        <v>0</v>
      </c>
      <c r="FH57" s="6">
        <f t="shared" si="522"/>
        <v>0</v>
      </c>
      <c r="FI57" s="6">
        <f t="shared" si="522"/>
        <v>0</v>
      </c>
      <c r="FJ57" s="6">
        <f t="shared" si="522"/>
        <v>0</v>
      </c>
      <c r="FK57" s="6">
        <f t="shared" si="522"/>
        <v>0</v>
      </c>
      <c r="FL57" s="30">
        <f t="shared" si="523"/>
        <v>0</v>
      </c>
    </row>
    <row r="58" spans="2:168" ht="15" x14ac:dyDescent="0.25">
      <c r="B58" s="511"/>
      <c r="C58" s="420" t="e">
        <f>IF(Registrering!#REF!="Fast beløp",0,-F58)</f>
        <v>#REF!</v>
      </c>
      <c r="D58" s="17"/>
      <c r="E58" s="17"/>
      <c r="F58" s="420">
        <f t="shared" ref="F58" si="530">SUM(K58:T58)</f>
        <v>0</v>
      </c>
      <c r="G58" s="17"/>
      <c r="H58" s="576"/>
      <c r="I58" s="10"/>
      <c r="J58" s="567"/>
      <c r="K58" s="581"/>
      <c r="L58" s="581"/>
      <c r="M58" s="581"/>
      <c r="N58" s="581"/>
      <c r="O58" s="581"/>
      <c r="P58" s="581"/>
      <c r="Q58" s="581"/>
      <c r="R58" s="581"/>
      <c r="S58" s="568"/>
      <c r="T58" s="568"/>
      <c r="AR58" s="6">
        <f t="shared" si="497"/>
        <v>0</v>
      </c>
      <c r="AS58" s="6">
        <f t="shared" si="498"/>
        <v>0</v>
      </c>
      <c r="AT58" s="6">
        <f t="shared" si="499"/>
        <v>0</v>
      </c>
      <c r="AU58" s="6">
        <f t="shared" si="500"/>
        <v>0</v>
      </c>
      <c r="AV58" s="6">
        <f t="shared" si="501"/>
        <v>0</v>
      </c>
      <c r="AW58" s="6">
        <f t="shared" si="502"/>
        <v>0</v>
      </c>
      <c r="AX58" s="6">
        <f t="shared" si="503"/>
        <v>0</v>
      </c>
      <c r="AY58" s="6">
        <f t="shared" si="504"/>
        <v>0</v>
      </c>
      <c r="AZ58" s="6">
        <f t="shared" si="505"/>
        <v>0</v>
      </c>
      <c r="BA58" s="6">
        <f t="shared" si="506"/>
        <v>0</v>
      </c>
      <c r="BB58" s="72">
        <f t="shared" ref="BB58" si="531">SUM(AR58:BA58)</f>
        <v>0</v>
      </c>
      <c r="CB58" s="30"/>
      <c r="CL58" s="47">
        <f t="shared" si="515"/>
        <v>0</v>
      </c>
      <c r="CM58" s="72">
        <f t="shared" ref="CM58" si="532">IF($H58="Egenandel",0,-AR58)</f>
        <v>0</v>
      </c>
      <c r="CN58" s="72">
        <f t="shared" ref="CN58" si="533">IF($H58="Egenandel",0,-AS58)</f>
        <v>0</v>
      </c>
      <c r="CO58" s="72">
        <f t="shared" ref="CO58" si="534">IF($H58="Egenandel",0,-AT58)</f>
        <v>0</v>
      </c>
      <c r="CP58" s="72">
        <f t="shared" ref="CP58" si="535">IF($H58="Egenandel",0,-AU58)</f>
        <v>0</v>
      </c>
      <c r="CQ58" s="72">
        <f t="shared" ref="CQ58" si="536">IF($H58="Egenandel",0,-AV58)</f>
        <v>0</v>
      </c>
      <c r="CR58" s="72">
        <f t="shared" ref="CR58" si="537">IF($H58="Egenandel",0,-AW58)</f>
        <v>0</v>
      </c>
      <c r="CS58" s="72">
        <f t="shared" ref="CS58" si="538">IF($H58="Egenandel",0,-AX58)</f>
        <v>0</v>
      </c>
      <c r="CT58" s="72">
        <f t="shared" ref="CT58" si="539">IF($H58="Egenandel",0,-AY58)</f>
        <v>0</v>
      </c>
      <c r="CU58" s="72">
        <f t="shared" ref="CU58" si="540">IF($H58="Egenandel",0,-AZ58)</f>
        <v>0</v>
      </c>
      <c r="CV58" s="72">
        <f t="shared" ref="CV58" si="541">IF($H58="Egenandel",0,-BA58)</f>
        <v>0</v>
      </c>
      <c r="CW58" s="72">
        <f t="shared" ref="CW58" si="542">SUM(CM58:CV58)</f>
        <v>0</v>
      </c>
      <c r="CZ58" s="47">
        <f t="shared" ref="CZ58" si="543">CL58</f>
        <v>0</v>
      </c>
      <c r="DA58" s="6">
        <f t="shared" ref="DA58" si="544">IF($H58="NFR",CM58,0)</f>
        <v>0</v>
      </c>
      <c r="DB58" s="6">
        <f t="shared" ref="DB58" si="545">IF($H58="NFR",CN58,0)</f>
        <v>0</v>
      </c>
      <c r="DC58" s="6">
        <f t="shared" ref="DC58" si="546">IF($H58="NFR",CO58,0)</f>
        <v>0</v>
      </c>
      <c r="DD58" s="6">
        <f t="shared" ref="DD58" si="547">IF($H58="NFR",CP58,0)</f>
        <v>0</v>
      </c>
      <c r="DE58" s="6">
        <f t="shared" ref="DE58" si="548">IF($H58="NFR",CQ58,0)</f>
        <v>0</v>
      </c>
      <c r="DF58" s="6">
        <f t="shared" ref="DF58" si="549">IF($H58="NFR",CR58,0)</f>
        <v>0</v>
      </c>
      <c r="DG58" s="6">
        <f t="shared" ref="DG58" si="550">IF($H58="NFR",CS58,0)</f>
        <v>0</v>
      </c>
      <c r="DH58" s="6">
        <f t="shared" ref="DH58" si="551">IF($H58="NFR",CT58,0)</f>
        <v>0</v>
      </c>
      <c r="DI58" s="6">
        <f t="shared" ref="DI58" si="552">IF($H58="NFR",CU58,0)</f>
        <v>0</v>
      </c>
      <c r="DJ58" s="6">
        <f t="shared" ref="DJ58" si="553">IF($H58="NFR",CV58,0)</f>
        <v>0</v>
      </c>
      <c r="DK58" s="72">
        <f t="shared" si="526"/>
        <v>0</v>
      </c>
      <c r="DM58" s="47">
        <f t="shared" ref="DM58" si="554">CZ58</f>
        <v>0</v>
      </c>
      <c r="DN58" s="6">
        <f t="shared" si="519"/>
        <v>0</v>
      </c>
      <c r="DO58" s="6">
        <f t="shared" si="519"/>
        <v>0</v>
      </c>
      <c r="DP58" s="6">
        <f t="shared" si="519"/>
        <v>0</v>
      </c>
      <c r="DQ58" s="6">
        <f t="shared" si="519"/>
        <v>0</v>
      </c>
      <c r="DR58" s="6">
        <f t="shared" si="519"/>
        <v>0</v>
      </c>
      <c r="DS58" s="6">
        <f t="shared" si="519"/>
        <v>0</v>
      </c>
      <c r="DT58" s="6">
        <f t="shared" si="519"/>
        <v>0</v>
      </c>
      <c r="DU58" s="6">
        <f t="shared" si="519"/>
        <v>0</v>
      </c>
      <c r="DV58" s="6">
        <f t="shared" si="519"/>
        <v>0</v>
      </c>
      <c r="DW58" s="6">
        <f t="shared" si="519"/>
        <v>0</v>
      </c>
      <c r="DX58" s="72">
        <f t="shared" ref="DX58" si="555">SUM(DN58:DW58)</f>
        <v>0</v>
      </c>
      <c r="DZ58" s="47">
        <f t="shared" ref="DZ58" si="556">DM58</f>
        <v>0</v>
      </c>
      <c r="EA58" s="6">
        <f t="shared" si="520"/>
        <v>0</v>
      </c>
      <c r="EB58" s="6">
        <f t="shared" si="520"/>
        <v>0</v>
      </c>
      <c r="EC58" s="6">
        <f t="shared" si="520"/>
        <v>0</v>
      </c>
      <c r="ED58" s="6">
        <f t="shared" si="520"/>
        <v>0</v>
      </c>
      <c r="EE58" s="6">
        <f t="shared" si="520"/>
        <v>0</v>
      </c>
      <c r="EF58" s="6">
        <f t="shared" si="520"/>
        <v>0</v>
      </c>
      <c r="EG58" s="6">
        <f t="shared" si="520"/>
        <v>0</v>
      </c>
      <c r="EH58" s="6">
        <f t="shared" si="520"/>
        <v>0</v>
      </c>
      <c r="EI58" s="6">
        <f t="shared" si="520"/>
        <v>0</v>
      </c>
      <c r="EJ58" s="6">
        <f t="shared" si="520"/>
        <v>0</v>
      </c>
      <c r="EK58" s="30">
        <f t="shared" ref="EK58" si="557">SUM(EA58:EJ58)</f>
        <v>0</v>
      </c>
      <c r="EM58" s="47">
        <f t="shared" ref="EM58" si="558">DZ58</f>
        <v>0</v>
      </c>
      <c r="EN58" s="6">
        <f t="shared" si="521"/>
        <v>0</v>
      </c>
      <c r="EO58" s="6">
        <f t="shared" si="521"/>
        <v>0</v>
      </c>
      <c r="EP58" s="6">
        <f t="shared" si="521"/>
        <v>0</v>
      </c>
      <c r="EQ58" s="6">
        <f t="shared" si="521"/>
        <v>0</v>
      </c>
      <c r="ER58" s="6">
        <f t="shared" si="521"/>
        <v>0</v>
      </c>
      <c r="ES58" s="6">
        <f t="shared" si="521"/>
        <v>0</v>
      </c>
      <c r="ET58" s="6">
        <f t="shared" si="521"/>
        <v>0</v>
      </c>
      <c r="EU58" s="6">
        <f t="shared" si="521"/>
        <v>0</v>
      </c>
      <c r="EV58" s="6">
        <f t="shared" si="521"/>
        <v>0</v>
      </c>
      <c r="EW58" s="6">
        <f t="shared" si="521"/>
        <v>0</v>
      </c>
      <c r="EX58" s="30">
        <f t="shared" ref="EX58" si="559">SUM(EN58:EW58)</f>
        <v>0</v>
      </c>
      <c r="FA58" s="47">
        <f t="shared" ref="FA58" si="560">EM58</f>
        <v>0</v>
      </c>
      <c r="FB58" s="6">
        <f>IF($H58=$FA$1,AR58,0)</f>
        <v>0</v>
      </c>
      <c r="FC58" s="6">
        <f t="shared" si="522"/>
        <v>0</v>
      </c>
      <c r="FD58" s="6">
        <f t="shared" si="522"/>
        <v>0</v>
      </c>
      <c r="FE58" s="6">
        <f t="shared" si="522"/>
        <v>0</v>
      </c>
      <c r="FF58" s="6">
        <f t="shared" si="522"/>
        <v>0</v>
      </c>
      <c r="FG58" s="6">
        <f t="shared" si="522"/>
        <v>0</v>
      </c>
      <c r="FH58" s="6">
        <f t="shared" si="522"/>
        <v>0</v>
      </c>
      <c r="FI58" s="6">
        <f t="shared" si="522"/>
        <v>0</v>
      </c>
      <c r="FJ58" s="6">
        <f t="shared" si="522"/>
        <v>0</v>
      </c>
      <c r="FK58" s="6">
        <f t="shared" si="522"/>
        <v>0</v>
      </c>
      <c r="FL58" s="30">
        <f t="shared" ref="FL58" si="561">SUM(FB58:FK58)</f>
        <v>0</v>
      </c>
    </row>
    <row r="59" spans="2:168" ht="15" x14ac:dyDescent="0.25">
      <c r="B59" s="511"/>
      <c r="C59" s="420" t="e">
        <f>IF(Registrering!#REF!="Fast beløp",0,-F59)</f>
        <v>#REF!</v>
      </c>
      <c r="D59" s="17"/>
      <c r="E59" s="17"/>
      <c r="F59" s="420">
        <f t="shared" si="514"/>
        <v>0</v>
      </c>
      <c r="G59" s="17"/>
      <c r="H59" s="576"/>
      <c r="I59" s="10"/>
      <c r="J59" s="567"/>
      <c r="K59" s="581"/>
      <c r="L59" s="581"/>
      <c r="M59" s="581"/>
      <c r="N59" s="581"/>
      <c r="O59" s="581"/>
      <c r="P59" s="581"/>
      <c r="Q59" s="581"/>
      <c r="R59" s="581"/>
      <c r="S59" s="568"/>
      <c r="T59" s="568"/>
      <c r="AR59" s="6">
        <f t="shared" si="497"/>
        <v>0</v>
      </c>
      <c r="AS59" s="6">
        <f t="shared" si="498"/>
        <v>0</v>
      </c>
      <c r="AT59" s="6">
        <f t="shared" si="499"/>
        <v>0</v>
      </c>
      <c r="AU59" s="6">
        <f t="shared" si="500"/>
        <v>0</v>
      </c>
      <c r="AV59" s="6">
        <f t="shared" si="501"/>
        <v>0</v>
      </c>
      <c r="AW59" s="6">
        <f t="shared" si="502"/>
        <v>0</v>
      </c>
      <c r="AX59" s="6">
        <f t="shared" si="503"/>
        <v>0</v>
      </c>
      <c r="AY59" s="6">
        <f t="shared" si="504"/>
        <v>0</v>
      </c>
      <c r="AZ59" s="6">
        <f t="shared" si="505"/>
        <v>0</v>
      </c>
      <c r="BA59" s="6">
        <f t="shared" si="506"/>
        <v>0</v>
      </c>
      <c r="BB59" s="72">
        <f t="shared" ref="BB59" si="562">SUM(AR59:BA59)</f>
        <v>0</v>
      </c>
      <c r="CB59" s="30"/>
      <c r="CL59" s="47">
        <f t="shared" si="515"/>
        <v>0</v>
      </c>
      <c r="CM59" s="72">
        <f t="shared" si="524"/>
        <v>0</v>
      </c>
      <c r="CN59" s="72">
        <f t="shared" si="516"/>
        <v>0</v>
      </c>
      <c r="CO59" s="72">
        <f t="shared" si="516"/>
        <v>0</v>
      </c>
      <c r="CP59" s="72">
        <f t="shared" si="516"/>
        <v>0</v>
      </c>
      <c r="CQ59" s="72">
        <f t="shared" si="516"/>
        <v>0</v>
      </c>
      <c r="CR59" s="72">
        <f t="shared" si="516"/>
        <v>0</v>
      </c>
      <c r="CS59" s="72">
        <f t="shared" si="516"/>
        <v>0</v>
      </c>
      <c r="CT59" s="72">
        <f t="shared" si="516"/>
        <v>0</v>
      </c>
      <c r="CU59" s="72">
        <f t="shared" si="516"/>
        <v>0</v>
      </c>
      <c r="CV59" s="72">
        <f t="shared" si="516"/>
        <v>0</v>
      </c>
      <c r="CW59" s="72">
        <f t="shared" si="525"/>
        <v>0</v>
      </c>
      <c r="CZ59" s="47">
        <f t="shared" si="517"/>
        <v>0</v>
      </c>
      <c r="DA59" s="6">
        <f t="shared" si="518"/>
        <v>0</v>
      </c>
      <c r="DB59" s="6">
        <f t="shared" si="518"/>
        <v>0</v>
      </c>
      <c r="DC59" s="6">
        <f t="shared" si="518"/>
        <v>0</v>
      </c>
      <c r="DD59" s="6">
        <f t="shared" si="518"/>
        <v>0</v>
      </c>
      <c r="DE59" s="6">
        <f t="shared" si="518"/>
        <v>0</v>
      </c>
      <c r="DF59" s="6">
        <f t="shared" si="518"/>
        <v>0</v>
      </c>
      <c r="DG59" s="6">
        <f t="shared" si="518"/>
        <v>0</v>
      </c>
      <c r="DH59" s="6">
        <f t="shared" si="518"/>
        <v>0</v>
      </c>
      <c r="DI59" s="6">
        <f t="shared" si="518"/>
        <v>0</v>
      </c>
      <c r="DJ59" s="6">
        <f t="shared" si="518"/>
        <v>0</v>
      </c>
      <c r="DK59" s="72">
        <f t="shared" ref="DK59" si="563">SUM(DA59:DJ59)</f>
        <v>0</v>
      </c>
      <c r="DM59" s="47">
        <f t="shared" si="65"/>
        <v>0</v>
      </c>
      <c r="DN59" s="6">
        <f t="shared" si="519"/>
        <v>0</v>
      </c>
      <c r="DO59" s="6">
        <f t="shared" si="519"/>
        <v>0</v>
      </c>
      <c r="DP59" s="6">
        <f t="shared" si="519"/>
        <v>0</v>
      </c>
      <c r="DQ59" s="6">
        <f t="shared" si="519"/>
        <v>0</v>
      </c>
      <c r="DR59" s="6">
        <f t="shared" si="519"/>
        <v>0</v>
      </c>
      <c r="DS59" s="6">
        <f t="shared" si="519"/>
        <v>0</v>
      </c>
      <c r="DT59" s="6">
        <f t="shared" si="519"/>
        <v>0</v>
      </c>
      <c r="DU59" s="6">
        <f t="shared" si="519"/>
        <v>0</v>
      </c>
      <c r="DV59" s="6">
        <f t="shared" si="519"/>
        <v>0</v>
      </c>
      <c r="DW59" s="6">
        <f t="shared" si="519"/>
        <v>0</v>
      </c>
      <c r="DX59" s="72">
        <f t="shared" si="527"/>
        <v>0</v>
      </c>
      <c r="DZ59" s="47">
        <f t="shared" si="67"/>
        <v>0</v>
      </c>
      <c r="EA59" s="6">
        <f t="shared" si="520"/>
        <v>0</v>
      </c>
      <c r="EB59" s="6">
        <f t="shared" si="520"/>
        <v>0</v>
      </c>
      <c r="EC59" s="6">
        <f t="shared" si="520"/>
        <v>0</v>
      </c>
      <c r="ED59" s="6">
        <f t="shared" si="520"/>
        <v>0</v>
      </c>
      <c r="EE59" s="6">
        <f t="shared" si="520"/>
        <v>0</v>
      </c>
      <c r="EF59" s="6">
        <f t="shared" si="520"/>
        <v>0</v>
      </c>
      <c r="EG59" s="6">
        <f t="shared" si="520"/>
        <v>0</v>
      </c>
      <c r="EH59" s="6">
        <f t="shared" si="520"/>
        <v>0</v>
      </c>
      <c r="EI59" s="6">
        <f t="shared" si="520"/>
        <v>0</v>
      </c>
      <c r="EJ59" s="6">
        <f t="shared" si="520"/>
        <v>0</v>
      </c>
      <c r="EK59" s="30">
        <f t="shared" si="528"/>
        <v>0</v>
      </c>
      <c r="EM59" s="47">
        <f t="shared" si="69"/>
        <v>0</v>
      </c>
      <c r="EN59" s="6">
        <f t="shared" si="521"/>
        <v>0</v>
      </c>
      <c r="EO59" s="6">
        <f t="shared" si="521"/>
        <v>0</v>
      </c>
      <c r="EP59" s="6">
        <f t="shared" si="521"/>
        <v>0</v>
      </c>
      <c r="EQ59" s="6">
        <f t="shared" si="521"/>
        <v>0</v>
      </c>
      <c r="ER59" s="6">
        <f t="shared" si="521"/>
        <v>0</v>
      </c>
      <c r="ES59" s="6">
        <f t="shared" si="521"/>
        <v>0</v>
      </c>
      <c r="ET59" s="6">
        <f t="shared" si="521"/>
        <v>0</v>
      </c>
      <c r="EU59" s="6">
        <f t="shared" si="521"/>
        <v>0</v>
      </c>
      <c r="EV59" s="6">
        <f t="shared" si="521"/>
        <v>0</v>
      </c>
      <c r="EW59" s="6">
        <f t="shared" si="521"/>
        <v>0</v>
      </c>
      <c r="EX59" s="30">
        <f t="shared" si="529"/>
        <v>0</v>
      </c>
      <c r="FA59" s="47">
        <f t="shared" si="55"/>
        <v>0</v>
      </c>
      <c r="FB59" s="6">
        <f>IF($H59=$FA$1,AR59,0)</f>
        <v>0</v>
      </c>
      <c r="FC59" s="6">
        <f t="shared" si="522"/>
        <v>0</v>
      </c>
      <c r="FD59" s="6">
        <f t="shared" si="522"/>
        <v>0</v>
      </c>
      <c r="FE59" s="6">
        <f t="shared" si="522"/>
        <v>0</v>
      </c>
      <c r="FF59" s="6">
        <f t="shared" si="522"/>
        <v>0</v>
      </c>
      <c r="FG59" s="6">
        <f t="shared" si="522"/>
        <v>0</v>
      </c>
      <c r="FH59" s="6">
        <f t="shared" si="522"/>
        <v>0</v>
      </c>
      <c r="FI59" s="6">
        <f t="shared" si="522"/>
        <v>0</v>
      </c>
      <c r="FJ59" s="6">
        <f t="shared" si="522"/>
        <v>0</v>
      </c>
      <c r="FK59" s="6">
        <f t="shared" si="522"/>
        <v>0</v>
      </c>
      <c r="FL59" s="30">
        <f t="shared" si="523"/>
        <v>0</v>
      </c>
    </row>
    <row r="60" spans="2:168" ht="15" x14ac:dyDescent="0.25">
      <c r="B60" s="421" t="s">
        <v>130</v>
      </c>
      <c r="C60" s="420"/>
      <c r="D60" s="41"/>
      <c r="E60" s="41"/>
      <c r="F60" s="420">
        <f t="shared" si="514"/>
        <v>0</v>
      </c>
      <c r="G60" s="41"/>
      <c r="H60" s="71" t="s">
        <v>19</v>
      </c>
      <c r="I60" s="10"/>
      <c r="J60" s="567"/>
      <c r="K60" s="41">
        <f>IF(Leiested!$B$8="Egenandel",Leiested!E8,0)+IF(Leiested!$B$12="Egenandel",Leiested!E12,0)+IF(Leiested!$B$16="Egenandel",Leiested!E16,0)+IF(Leiested!$B$20="Egenandel",Leiested!E20,0)+IF(Leiested!$B$24="Egenandel",Leiested!E24,0)+IF(Leiested!$B$28="Egenandel",Leiested!E28,0)+IF(Leiested!$B$32="Egenandel",Leiested!E32,0)+IF(Leiested!$B$36="Egenandel",Leiested!E36,0)+IF(Leiested!$B$40="Egenandel",Leiested!E40,0)+IF(Leiested!$B$44="Egenandel",Leiested!E44,0)+IF(Leiested!$B$48="Egenandel",Leiested!E48,0)+IF(Leiested!$B$52="Egenandel",Leiested!E52,0)+IF(Leiested!$B$56="Egenandel",Leiested!E56,0)+IF(Leiested!$B$60="Egenandel",Leiested!E60,0)+IF(Leiested!$B$64="Egenandel",Leiested!E64,0)</f>
        <v>0</v>
      </c>
      <c r="L60" s="41">
        <f>IF(Leiested!$B$8="Egenandel",Leiested!F8,0)+IF(Leiested!$B$12="Egenandel",Leiested!F12,0)+IF(Leiested!$B$16="Egenandel",Leiested!F16,0)+IF(Leiested!$B$20="Egenandel",Leiested!F20,0)+IF(Leiested!$B$24="Egenandel",Leiested!F24,0)+IF(Leiested!$B$28="Egenandel",Leiested!F28,0)+IF(Leiested!$B$32="Egenandel",Leiested!F32,0)+IF(Leiested!$B$36="Egenandel",Leiested!F36,0)+IF(Leiested!$B$40="Egenandel",Leiested!F40,0)+IF(Leiested!$B$44="Egenandel",Leiested!F44,0)+IF(Leiested!$B$48="Egenandel",Leiested!F48,0)+IF(Leiested!$B$52="Egenandel",Leiested!F52,0)+IF(Leiested!$B$56="Egenandel",Leiested!F56,0)+IF(Leiested!$B$60="Egenandel",Leiested!F60,0)+IF(Leiested!$B$64="Egenandel",Leiested!F64,0)</f>
        <v>0</v>
      </c>
      <c r="M60" s="41">
        <f>IF(Leiested!$B$8="Egenandel",Leiested!G8,0)+IF(Leiested!$B$12="Egenandel",Leiested!G12,0)+IF(Leiested!$B$16="Egenandel",Leiested!G16,0)+IF(Leiested!$B$20="Egenandel",Leiested!G20,0)+IF(Leiested!$B$24="Egenandel",Leiested!G24,0)+IF(Leiested!$B$28="Egenandel",Leiested!G28,0)+IF(Leiested!$B$32="Egenandel",Leiested!G32,0)+IF(Leiested!$B$36="Egenandel",Leiested!G36,0)+IF(Leiested!$B$40="Egenandel",Leiested!G40,0)+IF(Leiested!$B$44="Egenandel",Leiested!G44,0)+IF(Leiested!$B$48="Egenandel",Leiested!G48,0)+IF(Leiested!$B$52="Egenandel",Leiested!G52,0)+IF(Leiested!$B$56="Egenandel",Leiested!G56,0)+IF(Leiested!$B$60="Egenandel",Leiested!G60,0)+IF(Leiested!$B$64="Egenandel",Leiested!G64,0)</f>
        <v>0</v>
      </c>
      <c r="N60" s="41">
        <f>IF(Leiested!$B$8="Egenandel",Leiested!H8,0)+IF(Leiested!$B$12="Egenandel",Leiested!H12,0)+IF(Leiested!$B$16="Egenandel",Leiested!H16,0)+IF(Leiested!$B$20="Egenandel",Leiested!H20,0)+IF(Leiested!$B$24="Egenandel",Leiested!H24,0)+IF(Leiested!$B$28="Egenandel",Leiested!H28,0)+IF(Leiested!$B$32="Egenandel",Leiested!H32,0)+IF(Leiested!$B$36="Egenandel",Leiested!H36,0)+IF(Leiested!$B$40="Egenandel",Leiested!H40,0)+IF(Leiested!$B$44="Egenandel",Leiested!H44,0)+IF(Leiested!$B$48="Egenandel",Leiested!H48,0)+IF(Leiested!$B$52="Egenandel",Leiested!H52,0)+IF(Leiested!$B$56="Egenandel",Leiested!H56,0)+IF(Leiested!$B$60="Egenandel",Leiested!H60,0)+IF(Leiested!$B$64="Egenandel",Leiested!H64,0)</f>
        <v>0</v>
      </c>
      <c r="O60" s="41">
        <f>IF(Leiested!$B$8="Egenandel",Leiested!I8,0)+IF(Leiested!$B$12="Egenandel",Leiested!I12,0)+IF(Leiested!$B$16="Egenandel",Leiested!I16,0)+IF(Leiested!$B$20="Egenandel",Leiested!I20,0)+IF(Leiested!$B$24="Egenandel",Leiested!I24,0)+IF(Leiested!$B$28="Egenandel",Leiested!I28,0)+IF(Leiested!$B$32="Egenandel",Leiested!I32,0)+IF(Leiested!$B$36="Egenandel",Leiested!I36,0)+IF(Leiested!$B$40="Egenandel",Leiested!I40,0)+IF(Leiested!$B$44="Egenandel",Leiested!I44,0)+IF(Leiested!$B$48="Egenandel",Leiested!I48,0)+IF(Leiested!$B$52="Egenandel",Leiested!I52,0)+IF(Leiested!$B$56="Egenandel",Leiested!I56,0)+IF(Leiested!$B$60="Egenandel",Leiested!I60,0)+IF(Leiested!$B$64="Egenandel",Leiested!I64,0)</f>
        <v>0</v>
      </c>
      <c r="P60" s="41">
        <f>IF(Leiested!$B$8="Egenandel",Leiested!J8,0)+IF(Leiested!$B$12="Egenandel",Leiested!J12,0)+IF(Leiested!$B$16="Egenandel",Leiested!J16,0)+IF(Leiested!$B$20="Egenandel",Leiested!J20,0)+IF(Leiested!$B$24="Egenandel",Leiested!J24,0)+IF(Leiested!$B$28="Egenandel",Leiested!J28,0)+IF(Leiested!$B$32="Egenandel",Leiested!J32,0)+IF(Leiested!$B$36="Egenandel",Leiested!J36,0)+IF(Leiested!$B$40="Egenandel",Leiested!J40,0)+IF(Leiested!$B$44="Egenandel",Leiested!J44,0)+IF(Leiested!$B$48="Egenandel",Leiested!J48,0)+IF(Leiested!$B$52="Egenandel",Leiested!J52,0)+IF(Leiested!$B$56="Egenandel",Leiested!J56,0)+IF(Leiested!$B$60="Egenandel",Leiested!J60,0)+IF(Leiested!$B$64="Egenandel",Leiested!J64,0)</f>
        <v>0</v>
      </c>
      <c r="Q60" s="41">
        <f>IF(Leiested!$B$8="Egenandel",Leiested!K8,0)+IF(Leiested!$B$12="Egenandel",Leiested!K12,0)+IF(Leiested!$B$16="Egenandel",Leiested!K16,0)+IF(Leiested!$B$20="Egenandel",Leiested!K20,0)+IF(Leiested!$B$24="Egenandel",Leiested!K24,0)+IF(Leiested!$B$28="Egenandel",Leiested!K28,0)+IF(Leiested!$B$32="Egenandel",Leiested!K32,0)+IF(Leiested!$B$36="Egenandel",Leiested!K36,0)+IF(Leiested!$B$40="Egenandel",Leiested!K40,0)+IF(Leiested!$B$44="Egenandel",Leiested!K44,0)+IF(Leiested!$B$48="Egenandel",Leiested!K48,0)+IF(Leiested!$B$52="Egenandel",Leiested!K52,0)+IF(Leiested!$B$56="Egenandel",Leiested!K56,0)+IF(Leiested!$B$60="Egenandel",Leiested!K60,0)+IF(Leiested!$B$64="Egenandel",Leiested!K64,0)</f>
        <v>0</v>
      </c>
      <c r="R60" s="41">
        <f>IF(Leiested!$B$8="Egenandel",Leiested!L8,0)+IF(Leiested!$B$12="Egenandel",Leiested!L12,0)+IF(Leiested!$B$16="Egenandel",Leiested!L16,0)+IF(Leiested!$B$20="Egenandel",Leiested!L20,0)+IF(Leiested!$B$24="Egenandel",Leiested!L24,0)+IF(Leiested!$B$28="Egenandel",Leiested!L28,0)+IF(Leiested!$B$32="Egenandel",Leiested!L32,0)+IF(Leiested!$B$36="Egenandel",Leiested!L36,0)+IF(Leiested!$B$40="Egenandel",Leiested!L40,0)+IF(Leiested!$B$44="Egenandel",Leiested!L44,0)+IF(Leiested!$B$48="Egenandel",Leiested!L48,0)+IF(Leiested!$B$52="Egenandel",Leiested!L52,0)+IF(Leiested!$B$56="Egenandel",Leiested!L56,0)+IF(Leiested!$B$60="Egenandel",Leiested!L60,0)+IF(Leiested!$B$64="Egenandel",Leiested!L64,0)</f>
        <v>0</v>
      </c>
      <c r="S60" s="41">
        <f>IF(Leiested!$B$8="Egenandel",Leiested!M8,0)+IF(Leiested!$B$12="Egenandel",Leiested!M12,0)+IF(Leiested!$B$16="Egenandel",Leiested!M16,0)+IF(Leiested!$B$20="Egenandel",Leiested!M20,0)+IF(Leiested!$B$24="Egenandel",Leiested!M24,0)+IF(Leiested!$B$28="Egenandel",Leiested!M28,0)+IF(Leiested!$B$32="Egenandel",Leiested!M32,0)+IF(Leiested!$B$36="Egenandel",Leiested!M36,0)+IF(Leiested!$B$40="Egenandel",Leiested!M40,0)+IF(Leiested!$B$44="Egenandel",Leiested!M44,0)+IF(Leiested!$B$48="Egenandel",Leiested!M48,0)+IF(Leiested!$B$52="Egenandel",Leiested!M52,0)+IF(Leiested!$B$56="Egenandel",Leiested!M56,0)+IF(Leiested!$B$60="Egenandel",Leiested!M60,0)+IF(Leiested!$B$64="Egenandel",Leiested!M64,0)</f>
        <v>0</v>
      </c>
      <c r="T60" s="41">
        <f>IF(Leiested!$B$8="Egenandel",Leiested!N8,0)+IF(Leiested!$B$12="Egenandel",Leiested!N12,0)+IF(Leiested!$B$16="Egenandel",Leiested!N16,0)+IF(Leiested!$B$20="Egenandel",Leiested!N20,0)+IF(Leiested!$B$24="Egenandel",Leiested!N24,0)+IF(Leiested!$B$28="Egenandel",Leiested!N28,0)+IF(Leiested!$B$32="Egenandel",Leiested!N32,0)+IF(Leiested!$B$36="Egenandel",Leiested!N36,0)+IF(Leiested!$B$40="Egenandel",Leiested!N40,0)+IF(Leiested!$B$44="Egenandel",Leiested!N44,0)+IF(Leiested!$B$48="Egenandel",Leiested!N48,0)+IF(Leiested!$B$52="Egenandel",Leiested!N52,0)+IF(Leiested!$B$56="Egenandel",Leiested!N56,0)+IF(Leiested!$B$60="Egenandel",Leiested!N60,0)+IF(Leiested!$B$64="Egenandel",Leiested!N64,0)</f>
        <v>0</v>
      </c>
      <c r="AR60" s="6">
        <f t="shared" si="497"/>
        <v>0</v>
      </c>
      <c r="AS60" s="6">
        <f t="shared" si="498"/>
        <v>0</v>
      </c>
      <c r="AT60" s="6">
        <f t="shared" si="499"/>
        <v>0</v>
      </c>
      <c r="AU60" s="6">
        <f t="shared" si="500"/>
        <v>0</v>
      </c>
      <c r="AV60" s="6">
        <f t="shared" si="501"/>
        <v>0</v>
      </c>
      <c r="AW60" s="6">
        <f t="shared" si="502"/>
        <v>0</v>
      </c>
      <c r="AX60" s="6">
        <f t="shared" si="503"/>
        <v>0</v>
      </c>
      <c r="AY60" s="6">
        <f t="shared" si="504"/>
        <v>0</v>
      </c>
      <c r="AZ60" s="6">
        <f t="shared" si="505"/>
        <v>0</v>
      </c>
      <c r="BA60" s="6">
        <f t="shared" si="506"/>
        <v>0</v>
      </c>
      <c r="BB60" s="72">
        <f t="shared" si="513"/>
        <v>0</v>
      </c>
      <c r="CA60" s="21"/>
      <c r="CB60" s="64"/>
      <c r="CL60" s="47" t="str">
        <f t="shared" si="515"/>
        <v>Leiested - internt finansiert</v>
      </c>
      <c r="CM60" s="72">
        <f t="shared" si="524"/>
        <v>0</v>
      </c>
      <c r="CN60" s="72">
        <f t="shared" si="516"/>
        <v>0</v>
      </c>
      <c r="CO60" s="72">
        <f t="shared" si="516"/>
        <v>0</v>
      </c>
      <c r="CP60" s="72">
        <f t="shared" si="516"/>
        <v>0</v>
      </c>
      <c r="CQ60" s="72">
        <f t="shared" si="516"/>
        <v>0</v>
      </c>
      <c r="CR60" s="72">
        <f t="shared" si="516"/>
        <v>0</v>
      </c>
      <c r="CS60" s="72">
        <f t="shared" si="516"/>
        <v>0</v>
      </c>
      <c r="CT60" s="72">
        <f t="shared" si="516"/>
        <v>0</v>
      </c>
      <c r="CU60" s="72">
        <f t="shared" si="516"/>
        <v>0</v>
      </c>
      <c r="CV60" s="72">
        <f t="shared" si="516"/>
        <v>0</v>
      </c>
      <c r="CW60" s="72">
        <f t="shared" si="525"/>
        <v>0</v>
      </c>
      <c r="CZ60" s="47" t="str">
        <f t="shared" si="517"/>
        <v>Leiested - internt finansiert</v>
      </c>
      <c r="DA60" s="6">
        <f t="shared" si="518"/>
        <v>0</v>
      </c>
      <c r="DB60" s="6">
        <f t="shared" si="518"/>
        <v>0</v>
      </c>
      <c r="DC60" s="6">
        <f t="shared" si="518"/>
        <v>0</v>
      </c>
      <c r="DD60" s="6">
        <f t="shared" si="518"/>
        <v>0</v>
      </c>
      <c r="DE60" s="6">
        <f t="shared" si="518"/>
        <v>0</v>
      </c>
      <c r="DF60" s="6">
        <f t="shared" si="518"/>
        <v>0</v>
      </c>
      <c r="DG60" s="6">
        <f t="shared" si="518"/>
        <v>0</v>
      </c>
      <c r="DH60" s="6">
        <f t="shared" si="518"/>
        <v>0</v>
      </c>
      <c r="DI60" s="6">
        <f t="shared" si="518"/>
        <v>0</v>
      </c>
      <c r="DJ60" s="6">
        <f t="shared" si="518"/>
        <v>0</v>
      </c>
      <c r="DK60" s="72">
        <f t="shared" si="526"/>
        <v>0</v>
      </c>
      <c r="DM60" s="47" t="str">
        <f t="shared" si="65"/>
        <v>Leiested - internt finansiert</v>
      </c>
      <c r="DN60" s="6">
        <f t="shared" si="519"/>
        <v>0</v>
      </c>
      <c r="DO60" s="6">
        <f t="shared" si="519"/>
        <v>0</v>
      </c>
      <c r="DP60" s="6">
        <f t="shared" si="519"/>
        <v>0</v>
      </c>
      <c r="DQ60" s="6">
        <f t="shared" si="519"/>
        <v>0</v>
      </c>
      <c r="DR60" s="6">
        <f t="shared" si="519"/>
        <v>0</v>
      </c>
      <c r="DS60" s="6">
        <f t="shared" si="519"/>
        <v>0</v>
      </c>
      <c r="DT60" s="6">
        <f t="shared" si="519"/>
        <v>0</v>
      </c>
      <c r="DU60" s="6">
        <f t="shared" si="519"/>
        <v>0</v>
      </c>
      <c r="DV60" s="6">
        <f t="shared" si="519"/>
        <v>0</v>
      </c>
      <c r="DW60" s="6">
        <f t="shared" si="519"/>
        <v>0</v>
      </c>
      <c r="DX60" s="72">
        <f t="shared" si="527"/>
        <v>0</v>
      </c>
      <c r="DZ60" s="47" t="str">
        <f t="shared" si="67"/>
        <v>Leiested - internt finansiert</v>
      </c>
      <c r="EA60" s="6">
        <f t="shared" si="520"/>
        <v>0</v>
      </c>
      <c r="EB60" s="6">
        <f t="shared" si="520"/>
        <v>0</v>
      </c>
      <c r="EC60" s="6">
        <f t="shared" si="520"/>
        <v>0</v>
      </c>
      <c r="ED60" s="6">
        <f t="shared" si="520"/>
        <v>0</v>
      </c>
      <c r="EE60" s="6">
        <f t="shared" si="520"/>
        <v>0</v>
      </c>
      <c r="EF60" s="6">
        <f t="shared" si="520"/>
        <v>0</v>
      </c>
      <c r="EG60" s="6">
        <f t="shared" si="520"/>
        <v>0</v>
      </c>
      <c r="EH60" s="6">
        <f t="shared" si="520"/>
        <v>0</v>
      </c>
      <c r="EI60" s="6">
        <f t="shared" si="520"/>
        <v>0</v>
      </c>
      <c r="EJ60" s="6">
        <f t="shared" si="520"/>
        <v>0</v>
      </c>
      <c r="EK60" s="30">
        <f t="shared" si="528"/>
        <v>0</v>
      </c>
      <c r="EM60" s="47" t="str">
        <f t="shared" si="69"/>
        <v>Leiested - internt finansiert</v>
      </c>
      <c r="EN60" s="6">
        <f t="shared" si="521"/>
        <v>0</v>
      </c>
      <c r="EO60" s="6">
        <f t="shared" si="521"/>
        <v>0</v>
      </c>
      <c r="EP60" s="6">
        <f t="shared" si="521"/>
        <v>0</v>
      </c>
      <c r="EQ60" s="6">
        <f t="shared" si="521"/>
        <v>0</v>
      </c>
      <c r="ER60" s="6">
        <f t="shared" si="521"/>
        <v>0</v>
      </c>
      <c r="ES60" s="6">
        <f t="shared" si="521"/>
        <v>0</v>
      </c>
      <c r="ET60" s="6">
        <f t="shared" si="521"/>
        <v>0</v>
      </c>
      <c r="EU60" s="6">
        <f t="shared" si="521"/>
        <v>0</v>
      </c>
      <c r="EV60" s="6">
        <f t="shared" si="521"/>
        <v>0</v>
      </c>
      <c r="EW60" s="6">
        <f t="shared" si="521"/>
        <v>0</v>
      </c>
      <c r="EX60" s="30">
        <f t="shared" si="529"/>
        <v>0</v>
      </c>
      <c r="FA60" s="47" t="str">
        <f t="shared" si="55"/>
        <v>Leiested - internt finansiert</v>
      </c>
      <c r="FB60" s="6">
        <f t="shared" ref="FB60:FK60" si="564">(IF($H60=$FA$1,AR60,0))</f>
        <v>0</v>
      </c>
      <c r="FC60" s="6">
        <f t="shared" si="564"/>
        <v>0</v>
      </c>
      <c r="FD60" s="6">
        <f t="shared" si="564"/>
        <v>0</v>
      </c>
      <c r="FE60" s="6">
        <f t="shared" si="564"/>
        <v>0</v>
      </c>
      <c r="FF60" s="6">
        <f t="shared" si="564"/>
        <v>0</v>
      </c>
      <c r="FG60" s="6">
        <f t="shared" si="564"/>
        <v>0</v>
      </c>
      <c r="FH60" s="6">
        <f t="shared" si="564"/>
        <v>0</v>
      </c>
      <c r="FI60" s="6">
        <f t="shared" si="564"/>
        <v>0</v>
      </c>
      <c r="FJ60" s="6">
        <f t="shared" si="564"/>
        <v>0</v>
      </c>
      <c r="FK60" s="6">
        <f t="shared" si="564"/>
        <v>0</v>
      </c>
      <c r="FL60" s="30">
        <f t="shared" ref="FL60:FL61" si="565">SUM(FB60:FK60)</f>
        <v>0</v>
      </c>
    </row>
    <row r="61" spans="2:168" ht="15" x14ac:dyDescent="0.25">
      <c r="B61" s="421" t="s">
        <v>131</v>
      </c>
      <c r="C61" s="420" t="e">
        <f>IF(Registrering!#REF!="Fast beløp",0,-F61)</f>
        <v>#REF!</v>
      </c>
      <c r="D61" s="41"/>
      <c r="E61" s="41"/>
      <c r="F61" s="420">
        <f t="shared" si="514"/>
        <v>0</v>
      </c>
      <c r="G61" s="41"/>
      <c r="H61" s="71" t="s">
        <v>132</v>
      </c>
      <c r="I61" s="10"/>
      <c r="J61" s="567" t="s">
        <v>133</v>
      </c>
      <c r="K61"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L61"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M61"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N61"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O61"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P61"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Q61"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R61"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S61"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T61"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AR61" s="6">
        <f t="shared" si="497"/>
        <v>0</v>
      </c>
      <c r="AS61" s="6">
        <f t="shared" si="498"/>
        <v>0</v>
      </c>
      <c r="AT61" s="6">
        <f t="shared" si="499"/>
        <v>0</v>
      </c>
      <c r="AU61" s="6">
        <f t="shared" si="500"/>
        <v>0</v>
      </c>
      <c r="AV61" s="6">
        <f t="shared" si="501"/>
        <v>0</v>
      </c>
      <c r="AW61" s="6">
        <f t="shared" si="502"/>
        <v>0</v>
      </c>
      <c r="AX61" s="6">
        <f t="shared" si="503"/>
        <v>0</v>
      </c>
      <c r="AY61" s="6">
        <f t="shared" si="504"/>
        <v>0</v>
      </c>
      <c r="AZ61" s="6">
        <f t="shared" si="505"/>
        <v>0</v>
      </c>
      <c r="BA61" s="6">
        <f t="shared" si="506"/>
        <v>0</v>
      </c>
      <c r="BB61" s="72">
        <f t="shared" si="513"/>
        <v>0</v>
      </c>
      <c r="CB61" s="30"/>
      <c r="CL61" s="47" t="str">
        <f t="shared" si="515"/>
        <v>Leiested - eksternt finansiert</v>
      </c>
      <c r="CM61" s="72">
        <f t="shared" si="524"/>
        <v>0</v>
      </c>
      <c r="CN61" s="72">
        <f t="shared" si="516"/>
        <v>0</v>
      </c>
      <c r="CO61" s="72">
        <f t="shared" si="516"/>
        <v>0</v>
      </c>
      <c r="CP61" s="72">
        <f t="shared" si="516"/>
        <v>0</v>
      </c>
      <c r="CQ61" s="72">
        <f t="shared" si="516"/>
        <v>0</v>
      </c>
      <c r="CR61" s="72">
        <f t="shared" si="516"/>
        <v>0</v>
      </c>
      <c r="CS61" s="72">
        <f t="shared" si="516"/>
        <v>0</v>
      </c>
      <c r="CT61" s="72">
        <f t="shared" si="516"/>
        <v>0</v>
      </c>
      <c r="CU61" s="72">
        <f t="shared" si="516"/>
        <v>0</v>
      </c>
      <c r="CV61" s="72">
        <f t="shared" si="516"/>
        <v>0</v>
      </c>
      <c r="CW61" s="72">
        <f t="shared" si="525"/>
        <v>0</v>
      </c>
      <c r="CZ61" s="47" t="str">
        <f t="shared" si="517"/>
        <v>Leiested - eksternt finansiert</v>
      </c>
      <c r="DA61" s="6">
        <f>-(IF(Leiested!$B$8="NFR",Leiested!E8,0)+IF(Leiested!$B$12="NFR",Leiested!E12,0)+IF(Leiested!$B$16="NFR",Leiested!E16,0)+IF(Leiested!$B$20="NFR",Leiested!E20,0)+IF(Leiested!$B$24="NFR",Leiested!E24,0)+IF(Leiested!$B$28="NFR",Leiested!E28,0)+IF(Leiested!$B$32="NFR",Leiested!E32,0))</f>
        <v>0</v>
      </c>
      <c r="DB61" s="6">
        <f>-(IF(Leiested!$B$8="NFR",Leiested!F8,0)+IF(Leiested!$B$12="NFR",Leiested!F12,0)+IF(Leiested!$B$16="NFR",Leiested!F16,0)+IF(Leiested!$B$20="NFR",Leiested!F20,0)+IF(Leiested!$B$24="NFR",Leiested!F24,0)+IF(Leiested!$B$28="NFR",Leiested!F28,0)+IF(Leiested!$B$32="NFR",Leiested!F32,0))</f>
        <v>0</v>
      </c>
      <c r="DC61" s="6">
        <f>-(IF(Leiested!$B$8="NFR",Leiested!G8,0)+IF(Leiested!$B$12="NFR",Leiested!G12,0)+IF(Leiested!$B$16="NFR",Leiested!G16,0)+IF(Leiested!$B$20="NFR",Leiested!G20,0)+IF(Leiested!$B$24="NFR",Leiested!G24,0)+IF(Leiested!$B$28="NFR",Leiested!G28,0)+IF(Leiested!$B$32="NFR",Leiested!G32,0))</f>
        <v>0</v>
      </c>
      <c r="DD61" s="6">
        <f>-(IF(Leiested!$B$8="NFR",Leiested!H8,0)+IF(Leiested!$B$12="NFR",Leiested!H12,0)+IF(Leiested!$B$16="NFR",Leiested!H16,0)+IF(Leiested!$B$20="NFR",Leiested!H20,0)+IF(Leiested!$B$24="NFR",Leiested!H24,0)+IF(Leiested!$B$28="NFR",Leiested!H28,0)+IF(Leiested!$B$32="NFR",Leiested!H32,0))</f>
        <v>0</v>
      </c>
      <c r="DE61" s="6">
        <f>-(IF(Leiested!$B$8="NFR",Leiested!I8,0)+IF(Leiested!$B$12="NFR",Leiested!I12,0)+IF(Leiested!$B$16="NFR",Leiested!I16,0)+IF(Leiested!$B$20="NFR",Leiested!I20,0)+IF(Leiested!$B$24="NFR",Leiested!I24,0)+IF(Leiested!$B$28="NFR",Leiested!I28,0)+IF(Leiested!$B$32="NFR",Leiested!I32,0))</f>
        <v>0</v>
      </c>
      <c r="DF61" s="6">
        <f>-(IF(Leiested!$B$8="NFR",Leiested!J8,0)+IF(Leiested!$B$12="NFR",Leiested!J12,0)+IF(Leiested!$B$16="NFR",Leiested!J16,0)+IF(Leiested!$B$20="NFR",Leiested!J20,0)+IF(Leiested!$B$24="NFR",Leiested!J24,0)+IF(Leiested!$B$28="NFR",Leiested!J28,0)+IF(Leiested!$B$32="NFR",Leiested!J32,0))</f>
        <v>0</v>
      </c>
      <c r="DG61" s="6">
        <f>-(IF(Leiested!$B$8="NFR",Leiested!K8,0)+IF(Leiested!$B$12="NFR",Leiested!K12,0)+IF(Leiested!$B$16="NFR",Leiested!K16,0)+IF(Leiested!$B$20="NFR",Leiested!K20,0)+IF(Leiested!$B$24="NFR",Leiested!K24,0)+IF(Leiested!$B$28="NFR",Leiested!K28,0)+IF(Leiested!$B$32="NFR",Leiested!K32,0))</f>
        <v>0</v>
      </c>
      <c r="DH61" s="6">
        <f>-(IF(Leiested!$B$8="NFR",Leiested!L8,0)+IF(Leiested!$B$12="NFR",Leiested!L12,0)+IF(Leiested!$B$16="NFR",Leiested!L16,0)+IF(Leiested!$B$20="NFR",Leiested!L20,0)+IF(Leiested!$B$24="NFR",Leiested!L24,0)+IF(Leiested!$B$28="NFR",Leiested!L28,0)+IF(Leiested!$B$32="NFR",Leiested!L32,0))</f>
        <v>0</v>
      </c>
      <c r="DI61" s="6">
        <f>-(IF(Leiested!$B$8="NFR",Leiested!M8,0)+IF(Leiested!$B$12="NFR",Leiested!M12,0)+IF(Leiested!$B$16="NFR",Leiested!M16,0)+IF(Leiested!$B$20="NFR",Leiested!M20,0)+IF(Leiested!$B$24="NFR",Leiested!M24,0)+IF(Leiested!$B$28="NFR",Leiested!M28,0)+IF(Leiested!$B$32="NFR",Leiested!M32,0))</f>
        <v>0</v>
      </c>
      <c r="DJ61" s="6">
        <f>-(IF(Leiested!$B$8="NFR",Leiested!N8,0)+IF(Leiested!$B$12="NFR",Leiested!N12,0)+IF(Leiested!$B$16="NFR",Leiested!N16,0)+IF(Leiested!$B$20="NFR",Leiested!N20,0)+IF(Leiested!$B$24="NFR",Leiested!N24,0)+IF(Leiested!$B$28="NFR",Leiested!N28,0)+IF(Leiested!$B$32="NFR",Leiested!N32,0))</f>
        <v>0</v>
      </c>
      <c r="DK61" s="72">
        <f t="shared" si="526"/>
        <v>0</v>
      </c>
      <c r="DM61" s="47" t="str">
        <f t="shared" si="65"/>
        <v>Leiested - eksternt finansiert</v>
      </c>
      <c r="DN61" s="6">
        <f>-(IF(Leiested!$B$8="Private",Leiested!E8,0)+IF(Leiested!$B$12="Private",Leiested!E12,0)+IF(Leiested!$B$16="Private",Leiested!E16,0)+IF(Leiested!$B$20="Private",Leiested!E20,0)+IF(Leiested!$B$24="Private",Leiested!E24,0)+IF(Leiested!$B$28="Private",Leiested!E28,0)+IF(Leiested!$B$32="Private",Leiested!E32,0))</f>
        <v>0</v>
      </c>
      <c r="DO61" s="6">
        <f>-(IF(Leiested!$B$8="Private",Leiested!F8,0)+IF(Leiested!$B$12="Private",Leiested!F12,0)+IF(Leiested!$B$16="Private",Leiested!F16,0)+IF(Leiested!$B$20="Private",Leiested!F20,0)+IF(Leiested!$B$24="Private",Leiested!F24,0)+IF(Leiested!$B$28="Private",Leiested!F28,0)+IF(Leiested!$B$32="Private",Leiested!F32,0))</f>
        <v>0</v>
      </c>
      <c r="DP61" s="6">
        <f>-(IF(Leiested!$B$8="Private",Leiested!G8,0)+IF(Leiested!$B$12="Private",Leiested!G12,0)+IF(Leiested!$B$16="Private",Leiested!G16,0)+IF(Leiested!$B$20="Private",Leiested!G20,0)+IF(Leiested!$B$24="Private",Leiested!G24,0)+IF(Leiested!$B$28="Private",Leiested!G28,0)+IF(Leiested!$B$32="Private",Leiested!G32,0))</f>
        <v>0</v>
      </c>
      <c r="DQ61" s="6">
        <f>-(IF(Leiested!$B$8="Private",Leiested!H8,0)+IF(Leiested!$B$12="Private",Leiested!H12,0)+IF(Leiested!$B$16="Private",Leiested!H16,0)+IF(Leiested!$B$20="Private",Leiested!H20,0)+IF(Leiested!$B$24="Private",Leiested!H24,0)+IF(Leiested!$B$28="Private",Leiested!H28,0)+IF(Leiested!$B$32="Private",Leiested!H32,0))</f>
        <v>0</v>
      </c>
      <c r="DR61" s="6">
        <f>-(IF(Leiested!$B$8="Private",Leiested!I8,0)+IF(Leiested!$B$12="Private",Leiested!I12,0)+IF(Leiested!$B$16="Private",Leiested!I16,0)+IF(Leiested!$B$20="Private",Leiested!I20,0)+IF(Leiested!$B$24="Private",Leiested!I24,0)+IF(Leiested!$B$28="Private",Leiested!I28,0)+IF(Leiested!$B$32="Private",Leiested!I32,0))</f>
        <v>0</v>
      </c>
      <c r="DS61" s="6">
        <f>-(IF(Leiested!$B$8="Private",Leiested!J8,0)+IF(Leiested!$B$12="Private",Leiested!J12,0)+IF(Leiested!$B$16="Private",Leiested!J16,0)+IF(Leiested!$B$20="Private",Leiested!J20,0)+IF(Leiested!$B$24="Private",Leiested!J24,0)+IF(Leiested!$B$28="Private",Leiested!J28,0)+IF(Leiested!$B$32="Private",Leiested!J32,0))</f>
        <v>0</v>
      </c>
      <c r="DT61" s="6">
        <f>-(IF(Leiested!$B$8="Private",Leiested!K8,0)+IF(Leiested!$B$12="Private",Leiested!K12,0)+IF(Leiested!$B$16="Private",Leiested!K16,0)+IF(Leiested!$B$20="Private",Leiested!K20,0)+IF(Leiested!$B$24="Private",Leiested!K24,0)+IF(Leiested!$B$28="Private",Leiested!K28,0)+IF(Leiested!$B$32="Private",Leiested!K32,0))</f>
        <v>0</v>
      </c>
      <c r="DU61" s="6">
        <f>-(IF(Leiested!$B$8="Private",Leiested!L8,0)+IF(Leiested!$B$12="Private",Leiested!L12,0)+IF(Leiested!$B$16="Private",Leiested!L16,0)+IF(Leiested!$B$20="Private",Leiested!L20,0)+IF(Leiested!$B$24="Private",Leiested!L24,0)+IF(Leiested!$B$28="Private",Leiested!L28,0)+IF(Leiested!$B$32="Private",Leiested!L32,0))</f>
        <v>0</v>
      </c>
      <c r="DV61" s="6">
        <f>-(IF(Leiested!$B$8="Private",Leiested!M8,0)+IF(Leiested!$B$12="Private",Leiested!M12,0)+IF(Leiested!$B$16="Private",Leiested!M16,0)+IF(Leiested!$B$20="Private",Leiested!M20,0)+IF(Leiested!$B$24="Private",Leiested!M24,0)+IF(Leiested!$B$28="Private",Leiested!M28,0)+IF(Leiested!$B$32="Private",Leiested!M32,0))</f>
        <v>0</v>
      </c>
      <c r="DW61" s="6">
        <f>-(IF(Leiested!$B$8="Private",Leiested!N8,0)+IF(Leiested!$B$12="Private",Leiested!N12,0)+IF(Leiested!$B$16="Private",Leiested!N16,0)+IF(Leiested!$B$20="Private",Leiested!N20,0)+IF(Leiested!$B$24="Private",Leiested!N24,0)+IF(Leiested!$B$28="Private",Leiested!N28,0)+IF(Leiested!$B$32="Private",Leiested!N32,0))</f>
        <v>0</v>
      </c>
      <c r="DX61" s="72">
        <f t="shared" si="527"/>
        <v>0</v>
      </c>
      <c r="DZ61" s="47" t="str">
        <f t="shared" si="67"/>
        <v>Leiested - eksternt finansiert</v>
      </c>
      <c r="EA61"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B61"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C61"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D61"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E61"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F61"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G61"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EH61"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EI61"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EJ61"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EK61" s="30">
        <f t="shared" si="528"/>
        <v>0</v>
      </c>
      <c r="EM61" s="47" t="str">
        <f t="shared" si="69"/>
        <v>Leiested - eksternt finansiert</v>
      </c>
      <c r="EN61" s="6">
        <f>-(IF(Leiested!B8="Offentlige",Leiested!E8,0)+IF(Leiested!$B$12="Offentlige",Leiested!E12,0)+IF(Leiested!$B$16="Offentlige",Leiested!E16,0)+IF(Leiested!$B$20="Offentlige",Leiested!E20,0)+IF(Leiested!$B$24="Offentlige",Leiested!E24,0)+IF(Leiested!B28="Offentlige",Leiested!E28,0)+IF(Leiested!$B$32="Offentlige",Leiested!E32,0))</f>
        <v>0</v>
      </c>
      <c r="EO61" s="6">
        <f>-(IF(Leiested!C8="Offentlige",Leiested!F8,0)+IF(Leiested!$B$12="Offentlige",Leiested!F12,0)+IF(Leiested!$B$16="Offentlige",Leiested!F16,0)+IF(Leiested!$B$20="Offentlige",Leiested!F20,0)+IF(Leiested!$B$24="Offentlige",Leiested!F24,0)+IF(Leiested!C28="Offentlige",Leiested!F28,0)+IF(Leiested!$B$32="Offentlige",Leiested!F32,0))</f>
        <v>0</v>
      </c>
      <c r="EP61" s="6">
        <f>-(IF(Leiested!D8="Offentlige",Leiested!G8,0)+IF(Leiested!$B$12="Offentlige",Leiested!G12,0)+IF(Leiested!$B$16="Offentlige",Leiested!G16,0)+IF(Leiested!$B$20="Offentlige",Leiested!G20,0)+IF(Leiested!$B$24="Offentlige",Leiested!G24,0)+IF(Leiested!D28="Offentlige",Leiested!G28,0)+IF(Leiested!$B$32="Offentlige",Leiested!G32,0))</f>
        <v>0</v>
      </c>
      <c r="EQ61" s="6">
        <f>-(IF(Leiested!E8="Offentlige",Leiested!H8,0)+IF(Leiested!$B$12="Offentlige",Leiested!H12,0)+IF(Leiested!$B$16="Offentlige",Leiested!H16,0)+IF(Leiested!$B$20="Offentlige",Leiested!H20,0)+IF(Leiested!$B$24="Offentlige",Leiested!H24,0)+IF(Leiested!E28="Offentlige",Leiested!H28,0)+IF(Leiested!$B$32="Offentlige",Leiested!H32,0))</f>
        <v>0</v>
      </c>
      <c r="ER61" s="6">
        <f>-(IF(Leiested!F8="Offentlige",Leiested!I8,0)+IF(Leiested!$B$12="Offentlige",Leiested!I12,0)+IF(Leiested!$B$16="Offentlige",Leiested!I16,0)+IF(Leiested!$B$20="Offentlige",Leiested!I20,0)+IF(Leiested!$B$24="Offentlige",Leiested!I24,0)+IF(Leiested!F28="Offentlige",Leiested!I28,0)+IF(Leiested!$B$32="Offentlige",Leiested!I32,0))</f>
        <v>0</v>
      </c>
      <c r="ES61" s="6">
        <f>-(IF(Leiested!G8="Offentlige",Leiested!J8,0)+IF(Leiested!$B$12="Offentlige",Leiested!J12,0)+IF(Leiested!$B$16="Offentlige",Leiested!J16,0)+IF(Leiested!$B$20="Offentlige",Leiested!J20,0)+IF(Leiested!$B$24="Offentlige",Leiested!J24,0)+IF(Leiested!G28="Offentlige",Leiested!J28,0)+IF(Leiested!$B$32="Offentlige",Leiested!J32,0))</f>
        <v>0</v>
      </c>
      <c r="ET61" s="6">
        <f>-(IF(Leiested!H8="Offentlige",Leiested!K8,0)+IF(Leiested!$B$12="Offentlige",Leiested!K12,0)+IF(Leiested!$B$16="Offentlige",Leiested!K16,0)+IF(Leiested!$B$20="Offentlige",Leiested!K20,0)+IF(Leiested!$B$24="Offentlige",Leiested!K24,0)+IF(Leiested!H28="Offentlige",Leiested!K28,0)+IF(Leiested!$B$32="Offentlige",Leiested!K32,0))</f>
        <v>0</v>
      </c>
      <c r="EU61" s="6">
        <f>-(IF(Leiested!I8="Offentlige",Leiested!L8,0)+IF(Leiested!$B$12="Offentlige",Leiested!L12,0)+IF(Leiested!$B$16="Offentlige",Leiested!L16,0)+IF(Leiested!$B$20="Offentlige",Leiested!L20,0)+IF(Leiested!$B$24="Offentlige",Leiested!L24,0)+IF(Leiested!I28="Offentlige",Leiested!L28,0)+IF(Leiested!$B$32="Offentlige",Leiested!L32,0))</f>
        <v>0</v>
      </c>
      <c r="EV61" s="6">
        <f>-(IF(Leiested!J8="Offentlige",Leiested!M8,0)+IF(Leiested!$B$12="Offentlige",Leiested!M12,0)+IF(Leiested!$B$16="Offentlige",Leiested!M16,0)+IF(Leiested!$B$20="Offentlige",Leiested!M20,0)+IF(Leiested!$B$24="Offentlige",Leiested!M24,0)+IF(Leiested!J28="Offentlige",Leiested!M28,0)+IF(Leiested!$B$32="Offentlige",Leiested!M32,0))</f>
        <v>0</v>
      </c>
      <c r="EW61" s="6">
        <f>-(IF(Leiested!K8="Offentlige",Leiested!N8,0)+IF(Leiested!$B$12="Offentlige",Leiested!N12,0)+IF(Leiested!$B$16="Offentlige",Leiested!N16,0)+IF(Leiested!$B$20="Offentlige",Leiested!N20,0)+IF(Leiested!$B$24="Offentlige",Leiested!N24,0)+IF(Leiested!K28="Offentlige",Leiested!N28,0)+IF(Leiested!$B$32="Offentlige",Leiested!N32,0))</f>
        <v>0</v>
      </c>
      <c r="EX61" s="30">
        <f t="shared" si="529"/>
        <v>0</v>
      </c>
      <c r="FA61" s="47" t="str">
        <f t="shared" si="55"/>
        <v>Leiested - eksternt finansiert</v>
      </c>
      <c r="FB61" s="6">
        <f>IF($H61=$FA$1,AR61,0)</f>
        <v>0</v>
      </c>
      <c r="FC61" s="6">
        <f t="shared" ref="FC61:FK61" si="566">IF($H61=$FA$1,-AS61,0)</f>
        <v>0</v>
      </c>
      <c r="FD61" s="6">
        <f t="shared" si="566"/>
        <v>0</v>
      </c>
      <c r="FE61" s="6">
        <f t="shared" si="566"/>
        <v>0</v>
      </c>
      <c r="FF61" s="6">
        <f t="shared" si="566"/>
        <v>0</v>
      </c>
      <c r="FG61" s="6">
        <f t="shared" si="566"/>
        <v>0</v>
      </c>
      <c r="FH61" s="6">
        <f t="shared" si="566"/>
        <v>0</v>
      </c>
      <c r="FI61" s="6">
        <f t="shared" si="566"/>
        <v>0</v>
      </c>
      <c r="FJ61" s="6">
        <f t="shared" si="566"/>
        <v>0</v>
      </c>
      <c r="FK61" s="6">
        <f t="shared" si="566"/>
        <v>0</v>
      </c>
      <c r="FL61" s="30">
        <f t="shared" si="565"/>
        <v>0</v>
      </c>
    </row>
    <row r="62" spans="2:168" ht="13.5" customHeight="1" x14ac:dyDescent="0.25">
      <c r="B62" s="421" t="s">
        <v>134</v>
      </c>
      <c r="C62" s="420"/>
      <c r="D62" s="18"/>
      <c r="E62" s="18"/>
      <c r="F62" s="420">
        <f t="shared" si="514"/>
        <v>0</v>
      </c>
      <c r="G62" s="18"/>
      <c r="H62" s="71" t="s">
        <v>19</v>
      </c>
      <c r="I62" s="10"/>
      <c r="J62" s="567"/>
      <c r="K62" s="581"/>
      <c r="L62" s="581"/>
      <c r="M62" s="581"/>
      <c r="N62" s="581"/>
      <c r="O62" s="581"/>
      <c r="P62" s="581"/>
      <c r="Q62" s="581"/>
      <c r="R62" s="581"/>
      <c r="S62" s="568"/>
      <c r="T62" s="568"/>
      <c r="AR62" s="6">
        <f t="shared" si="497"/>
        <v>0</v>
      </c>
      <c r="AS62" s="6">
        <f t="shared" si="498"/>
        <v>0</v>
      </c>
      <c r="AT62" s="6">
        <f t="shared" si="499"/>
        <v>0</v>
      </c>
      <c r="AU62" s="6">
        <f t="shared" si="500"/>
        <v>0</v>
      </c>
      <c r="AV62" s="6">
        <f t="shared" si="501"/>
        <v>0</v>
      </c>
      <c r="AW62" s="6">
        <f t="shared" si="502"/>
        <v>0</v>
      </c>
      <c r="AX62" s="6">
        <f t="shared" si="503"/>
        <v>0</v>
      </c>
      <c r="AY62" s="6">
        <f t="shared" si="504"/>
        <v>0</v>
      </c>
      <c r="AZ62" s="6">
        <f t="shared" si="505"/>
        <v>0</v>
      </c>
      <c r="BA62" s="6">
        <f t="shared" si="506"/>
        <v>0</v>
      </c>
      <c r="BB62" s="72">
        <f t="shared" si="513"/>
        <v>0</v>
      </c>
      <c r="CB62" s="30"/>
      <c r="CL62" s="47" t="str">
        <f t="shared" si="515"/>
        <v>Egenfinansiert drift</v>
      </c>
      <c r="CM62" s="72">
        <f t="shared" si="524"/>
        <v>0</v>
      </c>
      <c r="CN62" s="72">
        <f t="shared" si="516"/>
        <v>0</v>
      </c>
      <c r="CO62" s="72">
        <f t="shared" si="516"/>
        <v>0</v>
      </c>
      <c r="CP62" s="72">
        <f t="shared" si="516"/>
        <v>0</v>
      </c>
      <c r="CQ62" s="72">
        <f t="shared" si="516"/>
        <v>0</v>
      </c>
      <c r="CR62" s="72">
        <f t="shared" si="516"/>
        <v>0</v>
      </c>
      <c r="CS62" s="72">
        <f t="shared" si="516"/>
        <v>0</v>
      </c>
      <c r="CT62" s="72">
        <f t="shared" si="516"/>
        <v>0</v>
      </c>
      <c r="CU62" s="72">
        <f t="shared" si="516"/>
        <v>0</v>
      </c>
      <c r="CV62" s="72">
        <f t="shared" si="516"/>
        <v>0</v>
      </c>
      <c r="CW62" s="72">
        <f t="shared" si="525"/>
        <v>0</v>
      </c>
      <c r="CZ62" s="47" t="str">
        <f t="shared" si="517"/>
        <v>Egenfinansiert drift</v>
      </c>
      <c r="DA62" s="6">
        <f t="shared" si="518"/>
        <v>0</v>
      </c>
      <c r="DB62" s="6">
        <f t="shared" si="518"/>
        <v>0</v>
      </c>
      <c r="DC62" s="6">
        <f t="shared" si="518"/>
        <v>0</v>
      </c>
      <c r="DD62" s="6">
        <f t="shared" si="518"/>
        <v>0</v>
      </c>
      <c r="DE62" s="6">
        <f t="shared" si="518"/>
        <v>0</v>
      </c>
      <c r="DF62" s="6">
        <f t="shared" si="518"/>
        <v>0</v>
      </c>
      <c r="DG62" s="6">
        <f t="shared" si="518"/>
        <v>0</v>
      </c>
      <c r="DH62" s="6">
        <f t="shared" si="518"/>
        <v>0</v>
      </c>
      <c r="DI62" s="6">
        <f t="shared" si="518"/>
        <v>0</v>
      </c>
      <c r="DJ62" s="6">
        <f t="shared" si="518"/>
        <v>0</v>
      </c>
      <c r="DK62" s="72">
        <f t="shared" si="526"/>
        <v>0</v>
      </c>
      <c r="DM62" s="47" t="str">
        <f t="shared" si="65"/>
        <v>Egenfinansiert drift</v>
      </c>
      <c r="DN62" s="6">
        <f t="shared" ref="DN62:DW63" si="567">IF($H62=$DM$1,CM62,0)</f>
        <v>0</v>
      </c>
      <c r="DO62" s="6">
        <f t="shared" si="567"/>
        <v>0</v>
      </c>
      <c r="DP62" s="6">
        <f t="shared" si="567"/>
        <v>0</v>
      </c>
      <c r="DQ62" s="6">
        <f t="shared" si="567"/>
        <v>0</v>
      </c>
      <c r="DR62" s="6">
        <f t="shared" si="567"/>
        <v>0</v>
      </c>
      <c r="DS62" s="6">
        <f t="shared" si="567"/>
        <v>0</v>
      </c>
      <c r="DT62" s="6">
        <f t="shared" si="567"/>
        <v>0</v>
      </c>
      <c r="DU62" s="6">
        <f t="shared" si="567"/>
        <v>0</v>
      </c>
      <c r="DV62" s="6">
        <f t="shared" si="567"/>
        <v>0</v>
      </c>
      <c r="DW62" s="6">
        <f t="shared" si="567"/>
        <v>0</v>
      </c>
      <c r="DX62" s="72">
        <f t="shared" si="527"/>
        <v>0</v>
      </c>
      <c r="DZ62" s="47" t="str">
        <f t="shared" si="67"/>
        <v>Egenfinansiert drift</v>
      </c>
      <c r="EA62" s="6">
        <f t="shared" ref="EA62:EJ63" si="568">IF($H62=$DZ$1,CM62,0)</f>
        <v>0</v>
      </c>
      <c r="EB62" s="6">
        <f t="shared" si="568"/>
        <v>0</v>
      </c>
      <c r="EC62" s="6">
        <f t="shared" si="568"/>
        <v>0</v>
      </c>
      <c r="ED62" s="6">
        <f t="shared" si="568"/>
        <v>0</v>
      </c>
      <c r="EE62" s="6">
        <f t="shared" si="568"/>
        <v>0</v>
      </c>
      <c r="EF62" s="6">
        <f t="shared" si="568"/>
        <v>0</v>
      </c>
      <c r="EG62" s="6">
        <f t="shared" si="568"/>
        <v>0</v>
      </c>
      <c r="EH62" s="6">
        <f t="shared" si="568"/>
        <v>0</v>
      </c>
      <c r="EI62" s="6">
        <f t="shared" si="568"/>
        <v>0</v>
      </c>
      <c r="EJ62" s="6">
        <f t="shared" si="568"/>
        <v>0</v>
      </c>
      <c r="EK62" s="30">
        <f t="shared" si="528"/>
        <v>0</v>
      </c>
      <c r="EM62" s="47" t="str">
        <f t="shared" si="69"/>
        <v>Egenfinansiert drift</v>
      </c>
      <c r="EN62" s="6">
        <f t="shared" ref="EN62:EW63" si="569">IF($H62=$EM$1,CM62,0)</f>
        <v>0</v>
      </c>
      <c r="EO62" s="6">
        <f t="shared" si="569"/>
        <v>0</v>
      </c>
      <c r="EP62" s="6">
        <f t="shared" si="569"/>
        <v>0</v>
      </c>
      <c r="EQ62" s="6">
        <f t="shared" si="569"/>
        <v>0</v>
      </c>
      <c r="ER62" s="6">
        <f t="shared" si="569"/>
        <v>0</v>
      </c>
      <c r="ES62" s="6">
        <f t="shared" si="569"/>
        <v>0</v>
      </c>
      <c r="ET62" s="6">
        <f t="shared" si="569"/>
        <v>0</v>
      </c>
      <c r="EU62" s="6">
        <f t="shared" si="569"/>
        <v>0</v>
      </c>
      <c r="EV62" s="6">
        <f t="shared" si="569"/>
        <v>0</v>
      </c>
      <c r="EW62" s="6">
        <f t="shared" si="569"/>
        <v>0</v>
      </c>
      <c r="EX62" s="30">
        <f t="shared" si="529"/>
        <v>0</v>
      </c>
      <c r="FA62" s="47" t="str">
        <f t="shared" si="55"/>
        <v>Egenfinansiert drift</v>
      </c>
      <c r="FB62" s="6">
        <f>IF($H62=$FA$1,AR62,0)</f>
        <v>0</v>
      </c>
      <c r="FC62" s="6">
        <f t="shared" ref="FC62:FK62" si="570">IF($H62=$FA$1,AS62,0)</f>
        <v>0</v>
      </c>
      <c r="FD62" s="6">
        <f t="shared" si="570"/>
        <v>0</v>
      </c>
      <c r="FE62" s="6">
        <f t="shared" si="570"/>
        <v>0</v>
      </c>
      <c r="FF62" s="6">
        <f t="shared" si="570"/>
        <v>0</v>
      </c>
      <c r="FG62" s="6">
        <f t="shared" si="570"/>
        <v>0</v>
      </c>
      <c r="FH62" s="6">
        <f t="shared" si="570"/>
        <v>0</v>
      </c>
      <c r="FI62" s="6">
        <f t="shared" si="570"/>
        <v>0</v>
      </c>
      <c r="FJ62" s="6">
        <f t="shared" si="570"/>
        <v>0</v>
      </c>
      <c r="FK62" s="6">
        <f t="shared" si="570"/>
        <v>0</v>
      </c>
      <c r="FL62" s="30">
        <f t="shared" si="523"/>
        <v>0</v>
      </c>
    </row>
    <row r="63" spans="2:168" ht="15" x14ac:dyDescent="0.25">
      <c r="B63" s="12" t="s">
        <v>49</v>
      </c>
      <c r="C63" s="16" t="e">
        <f>SUM(C55:C62)</f>
        <v>#REF!</v>
      </c>
      <c r="D63" s="16"/>
      <c r="E63" s="16"/>
      <c r="F63" s="16">
        <f>SUM(F55:F62)</f>
        <v>0</v>
      </c>
      <c r="G63" s="16"/>
      <c r="H63" s="12"/>
      <c r="I63" s="12"/>
      <c r="J63" s="13"/>
      <c r="K63" s="13">
        <f t="shared" ref="K63:T63" si="571">SUM(K55:K62)</f>
        <v>0</v>
      </c>
      <c r="L63" s="13">
        <f t="shared" si="571"/>
        <v>0</v>
      </c>
      <c r="M63" s="13">
        <f t="shared" si="571"/>
        <v>0</v>
      </c>
      <c r="N63" s="13">
        <f t="shared" si="571"/>
        <v>0</v>
      </c>
      <c r="O63" s="13">
        <f t="shared" si="571"/>
        <v>0</v>
      </c>
      <c r="P63" s="13">
        <f t="shared" si="571"/>
        <v>0</v>
      </c>
      <c r="Q63" s="13">
        <f t="shared" si="571"/>
        <v>0</v>
      </c>
      <c r="R63" s="13">
        <f t="shared" si="571"/>
        <v>0</v>
      </c>
      <c r="S63" s="13">
        <f t="shared" si="571"/>
        <v>0</v>
      </c>
      <c r="T63" s="13">
        <f t="shared" si="571"/>
        <v>0</v>
      </c>
      <c r="AR63" s="8">
        <f t="shared" ref="AR63:BA63" si="572">SUM(AR55:AR62)</f>
        <v>0</v>
      </c>
      <c r="AS63" s="8">
        <f t="shared" si="572"/>
        <v>0</v>
      </c>
      <c r="AT63" s="8">
        <f t="shared" si="572"/>
        <v>0</v>
      </c>
      <c r="AU63" s="8">
        <f t="shared" si="572"/>
        <v>0</v>
      </c>
      <c r="AV63" s="8">
        <f t="shared" si="572"/>
        <v>0</v>
      </c>
      <c r="AW63" s="8">
        <f t="shared" si="572"/>
        <v>0</v>
      </c>
      <c r="AX63" s="8">
        <f t="shared" si="572"/>
        <v>0</v>
      </c>
      <c r="AY63" s="8">
        <f t="shared" si="572"/>
        <v>0</v>
      </c>
      <c r="AZ63" s="8">
        <f t="shared" si="572"/>
        <v>0</v>
      </c>
      <c r="BA63" s="8">
        <f t="shared" si="572"/>
        <v>0</v>
      </c>
      <c r="BB63" s="72">
        <f t="shared" si="513"/>
        <v>0</v>
      </c>
      <c r="CB63" s="30"/>
      <c r="CL63" s="47" t="str">
        <f t="shared" si="515"/>
        <v>Sum drift</v>
      </c>
      <c r="CM63" s="72">
        <f t="shared" ref="CM63:CV63" si="573">SUM(CM56:CM62)</f>
        <v>0</v>
      </c>
      <c r="CN63" s="72">
        <f t="shared" si="573"/>
        <v>0</v>
      </c>
      <c r="CO63" s="72">
        <f t="shared" si="573"/>
        <v>0</v>
      </c>
      <c r="CP63" s="72">
        <f t="shared" si="573"/>
        <v>0</v>
      </c>
      <c r="CQ63" s="72">
        <f t="shared" si="573"/>
        <v>0</v>
      </c>
      <c r="CR63" s="72">
        <f t="shared" si="573"/>
        <v>0</v>
      </c>
      <c r="CS63" s="72">
        <f t="shared" si="573"/>
        <v>0</v>
      </c>
      <c r="CT63" s="72">
        <f t="shared" si="573"/>
        <v>0</v>
      </c>
      <c r="CU63" s="72">
        <f t="shared" si="573"/>
        <v>0</v>
      </c>
      <c r="CV63" s="72">
        <f t="shared" si="573"/>
        <v>0</v>
      </c>
      <c r="CW63" s="72">
        <f t="shared" si="525"/>
        <v>0</v>
      </c>
      <c r="CZ63" s="47" t="str">
        <f t="shared" si="517"/>
        <v>Sum drift</v>
      </c>
      <c r="DA63" s="6">
        <f t="shared" si="518"/>
        <v>0</v>
      </c>
      <c r="DB63" s="6">
        <f t="shared" si="518"/>
        <v>0</v>
      </c>
      <c r="DC63" s="6">
        <f t="shared" si="518"/>
        <v>0</v>
      </c>
      <c r="DD63" s="6">
        <f t="shared" si="518"/>
        <v>0</v>
      </c>
      <c r="DE63" s="6">
        <f t="shared" si="518"/>
        <v>0</v>
      </c>
      <c r="DF63" s="6">
        <f t="shared" si="518"/>
        <v>0</v>
      </c>
      <c r="DG63" s="6">
        <f t="shared" si="518"/>
        <v>0</v>
      </c>
      <c r="DH63" s="6">
        <f t="shared" si="518"/>
        <v>0</v>
      </c>
      <c r="DI63" s="6">
        <f t="shared" si="518"/>
        <v>0</v>
      </c>
      <c r="DJ63" s="6">
        <f t="shared" si="518"/>
        <v>0</v>
      </c>
      <c r="DK63" s="72">
        <f t="shared" si="526"/>
        <v>0</v>
      </c>
      <c r="DM63" s="47" t="str">
        <f t="shared" si="65"/>
        <v>Sum drift</v>
      </c>
      <c r="DN63" s="6">
        <f t="shared" si="567"/>
        <v>0</v>
      </c>
      <c r="DO63" s="6">
        <f t="shared" si="567"/>
        <v>0</v>
      </c>
      <c r="DP63" s="6">
        <f t="shared" si="567"/>
        <v>0</v>
      </c>
      <c r="DQ63" s="6">
        <f t="shared" si="567"/>
        <v>0</v>
      </c>
      <c r="DR63" s="6">
        <f t="shared" si="567"/>
        <v>0</v>
      </c>
      <c r="DS63" s="6">
        <f t="shared" si="567"/>
        <v>0</v>
      </c>
      <c r="DT63" s="6">
        <f t="shared" si="567"/>
        <v>0</v>
      </c>
      <c r="DU63" s="6">
        <f t="shared" si="567"/>
        <v>0</v>
      </c>
      <c r="DV63" s="6">
        <f t="shared" si="567"/>
        <v>0</v>
      </c>
      <c r="DW63" s="6">
        <f t="shared" si="567"/>
        <v>0</v>
      </c>
      <c r="DX63" s="72">
        <f t="shared" si="527"/>
        <v>0</v>
      </c>
      <c r="DZ63" s="47" t="str">
        <f t="shared" si="67"/>
        <v>Sum drift</v>
      </c>
      <c r="EA63" s="6">
        <f t="shared" si="568"/>
        <v>0</v>
      </c>
      <c r="EB63" s="6">
        <f t="shared" si="568"/>
        <v>0</v>
      </c>
      <c r="EC63" s="6">
        <f t="shared" si="568"/>
        <v>0</v>
      </c>
      <c r="ED63" s="6">
        <f t="shared" si="568"/>
        <v>0</v>
      </c>
      <c r="EE63" s="6">
        <f t="shared" si="568"/>
        <v>0</v>
      </c>
      <c r="EF63" s="6">
        <f t="shared" si="568"/>
        <v>0</v>
      </c>
      <c r="EG63" s="6">
        <f t="shared" si="568"/>
        <v>0</v>
      </c>
      <c r="EH63" s="6">
        <f t="shared" si="568"/>
        <v>0</v>
      </c>
      <c r="EI63" s="6">
        <f t="shared" si="568"/>
        <v>0</v>
      </c>
      <c r="EJ63" s="6">
        <f t="shared" si="568"/>
        <v>0</v>
      </c>
      <c r="EK63" s="30">
        <f t="shared" si="528"/>
        <v>0</v>
      </c>
      <c r="EM63" s="47" t="str">
        <f t="shared" si="69"/>
        <v>Sum drift</v>
      </c>
      <c r="EN63" s="6">
        <f t="shared" si="569"/>
        <v>0</v>
      </c>
      <c r="EO63" s="6">
        <f t="shared" si="569"/>
        <v>0</v>
      </c>
      <c r="EP63" s="6">
        <f t="shared" si="569"/>
        <v>0</v>
      </c>
      <c r="EQ63" s="6">
        <f t="shared" si="569"/>
        <v>0</v>
      </c>
      <c r="ER63" s="6">
        <f t="shared" si="569"/>
        <v>0</v>
      </c>
      <c r="ES63" s="6">
        <f t="shared" si="569"/>
        <v>0</v>
      </c>
      <c r="ET63" s="6">
        <f t="shared" si="569"/>
        <v>0</v>
      </c>
      <c r="EU63" s="6">
        <f t="shared" si="569"/>
        <v>0</v>
      </c>
      <c r="EV63" s="6">
        <f t="shared" si="569"/>
        <v>0</v>
      </c>
      <c r="EW63" s="6">
        <f t="shared" si="569"/>
        <v>0</v>
      </c>
      <c r="EX63" s="30">
        <f t="shared" si="529"/>
        <v>0</v>
      </c>
      <c r="FA63" s="47" t="str">
        <f t="shared" si="55"/>
        <v>Sum drift</v>
      </c>
      <c r="FB63" s="8">
        <f t="shared" ref="FB63:FK63" si="574">SUM(FB56:FB62)</f>
        <v>0</v>
      </c>
      <c r="FC63" s="8">
        <f t="shared" si="574"/>
        <v>0</v>
      </c>
      <c r="FD63" s="8">
        <f t="shared" si="574"/>
        <v>0</v>
      </c>
      <c r="FE63" s="8">
        <f t="shared" si="574"/>
        <v>0</v>
      </c>
      <c r="FF63" s="8">
        <f t="shared" si="574"/>
        <v>0</v>
      </c>
      <c r="FG63" s="8">
        <f t="shared" si="574"/>
        <v>0</v>
      </c>
      <c r="FH63" s="8">
        <f t="shared" si="574"/>
        <v>0</v>
      </c>
      <c r="FI63" s="8">
        <f t="shared" si="574"/>
        <v>0</v>
      </c>
      <c r="FJ63" s="8">
        <f t="shared" si="574"/>
        <v>0</v>
      </c>
      <c r="FK63" s="8">
        <f t="shared" si="574"/>
        <v>0</v>
      </c>
      <c r="FL63" s="64">
        <f t="shared" si="523"/>
        <v>0</v>
      </c>
    </row>
    <row r="64" spans="2:168" ht="21" x14ac:dyDescent="0.35">
      <c r="B64" s="24"/>
      <c r="H64" s="24"/>
      <c r="I64" s="24"/>
      <c r="J64" s="24"/>
      <c r="K64" s="29" t="s">
        <v>50</v>
      </c>
      <c r="CB64" s="30"/>
      <c r="CZ64" s="47"/>
      <c r="DM64" s="47">
        <f t="shared" si="65"/>
        <v>0</v>
      </c>
      <c r="DZ64" s="47">
        <f t="shared" si="67"/>
        <v>0</v>
      </c>
      <c r="EM64" s="47">
        <f t="shared" si="69"/>
        <v>0</v>
      </c>
      <c r="FA64" s="47">
        <f t="shared" si="55"/>
        <v>0</v>
      </c>
    </row>
    <row r="65" spans="2:168" ht="15" x14ac:dyDescent="0.25">
      <c r="B65" s="270" t="s">
        <v>135</v>
      </c>
      <c r="C65" s="272" t="s">
        <v>113</v>
      </c>
      <c r="D65" s="272"/>
      <c r="E65" s="272"/>
      <c r="F65" s="272" t="s">
        <v>25</v>
      </c>
      <c r="G65" s="272"/>
      <c r="H65" s="270"/>
      <c r="I65" s="270"/>
      <c r="J65" s="270" t="s">
        <v>48</v>
      </c>
      <c r="K65" s="271">
        <f t="shared" ref="K65:T65" si="575">K54</f>
        <v>2025</v>
      </c>
      <c r="L65" s="271">
        <f t="shared" si="575"/>
        <v>2026</v>
      </c>
      <c r="M65" s="271">
        <f t="shared" si="575"/>
        <v>2027</v>
      </c>
      <c r="N65" s="271">
        <f t="shared" si="575"/>
        <v>2028</v>
      </c>
      <c r="O65" s="271">
        <f t="shared" si="575"/>
        <v>2029</v>
      </c>
      <c r="P65" s="271">
        <f t="shared" si="575"/>
        <v>2030</v>
      </c>
      <c r="Q65" s="271">
        <f t="shared" si="575"/>
        <v>2031</v>
      </c>
      <c r="R65" s="271">
        <f t="shared" si="575"/>
        <v>2032</v>
      </c>
      <c r="S65" s="271">
        <f t="shared" si="575"/>
        <v>2033</v>
      </c>
      <c r="T65" s="271">
        <f t="shared" si="575"/>
        <v>2034</v>
      </c>
      <c r="AR65" s="8">
        <f t="shared" ref="AR65:BA70" si="576">K65</f>
        <v>2025</v>
      </c>
      <c r="AS65" s="8">
        <f t="shared" si="576"/>
        <v>2026</v>
      </c>
      <c r="AT65" s="8">
        <f t="shared" si="576"/>
        <v>2027</v>
      </c>
      <c r="AU65" s="8">
        <f t="shared" si="576"/>
        <v>2028</v>
      </c>
      <c r="AV65" s="8">
        <f t="shared" si="576"/>
        <v>2029</v>
      </c>
      <c r="AW65" s="8">
        <f t="shared" si="576"/>
        <v>2030</v>
      </c>
      <c r="AX65" s="8">
        <f t="shared" si="576"/>
        <v>2031</v>
      </c>
      <c r="AY65" s="8">
        <f t="shared" si="576"/>
        <v>2032</v>
      </c>
      <c r="AZ65" s="8">
        <f t="shared" si="576"/>
        <v>2033</v>
      </c>
      <c r="BA65" s="8">
        <f t="shared" si="576"/>
        <v>2034</v>
      </c>
      <c r="CB65" s="30"/>
      <c r="CM65" s="30">
        <f>AR65</f>
        <v>2025</v>
      </c>
      <c r="CN65" s="30">
        <f t="shared" ref="CN65:CV65" si="577">AS65</f>
        <v>2026</v>
      </c>
      <c r="CO65" s="30">
        <f t="shared" si="577"/>
        <v>2027</v>
      </c>
      <c r="CP65" s="30">
        <f t="shared" si="577"/>
        <v>2028</v>
      </c>
      <c r="CQ65" s="30">
        <f t="shared" si="577"/>
        <v>2029</v>
      </c>
      <c r="CR65" s="30">
        <f t="shared" si="577"/>
        <v>2030</v>
      </c>
      <c r="CS65" s="30">
        <f t="shared" si="577"/>
        <v>2031</v>
      </c>
      <c r="CT65" s="30">
        <f t="shared" si="577"/>
        <v>2032</v>
      </c>
      <c r="CU65" s="30">
        <f t="shared" si="577"/>
        <v>2033</v>
      </c>
      <c r="CV65" s="30">
        <f t="shared" si="577"/>
        <v>2034</v>
      </c>
      <c r="CW65" s="230" t="s">
        <v>25</v>
      </c>
      <c r="CZ65" s="47"/>
      <c r="DA65" s="8">
        <f>AR65</f>
        <v>2025</v>
      </c>
      <c r="DB65" s="8">
        <f t="shared" ref="DB65:DK65" si="578">AS65</f>
        <v>2026</v>
      </c>
      <c r="DC65" s="8">
        <f t="shared" si="578"/>
        <v>2027</v>
      </c>
      <c r="DD65" s="8">
        <f t="shared" si="578"/>
        <v>2028</v>
      </c>
      <c r="DE65" s="8">
        <f t="shared" si="578"/>
        <v>2029</v>
      </c>
      <c r="DF65" s="8">
        <f t="shared" si="578"/>
        <v>2030</v>
      </c>
      <c r="DG65" s="8">
        <f t="shared" si="578"/>
        <v>2031</v>
      </c>
      <c r="DH65" s="8">
        <f t="shared" si="578"/>
        <v>2032</v>
      </c>
      <c r="DI65" s="8">
        <f t="shared" si="578"/>
        <v>2033</v>
      </c>
      <c r="DJ65" s="8">
        <f t="shared" si="578"/>
        <v>2034</v>
      </c>
      <c r="DK65" s="8">
        <f t="shared" si="578"/>
        <v>0</v>
      </c>
      <c r="DM65" s="47">
        <f t="shared" si="65"/>
        <v>0</v>
      </c>
      <c r="DN65" s="8">
        <f t="shared" ref="DN65:DX65" si="579">DN61</f>
        <v>0</v>
      </c>
      <c r="DO65" s="8">
        <f t="shared" si="579"/>
        <v>0</v>
      </c>
      <c r="DP65" s="8">
        <f t="shared" si="579"/>
        <v>0</v>
      </c>
      <c r="DQ65" s="8">
        <f t="shared" si="579"/>
        <v>0</v>
      </c>
      <c r="DR65" s="8">
        <f t="shared" si="579"/>
        <v>0</v>
      </c>
      <c r="DS65" s="8">
        <f t="shared" si="579"/>
        <v>0</v>
      </c>
      <c r="DT65" s="8">
        <f t="shared" si="579"/>
        <v>0</v>
      </c>
      <c r="DU65" s="8">
        <f t="shared" si="579"/>
        <v>0</v>
      </c>
      <c r="DV65" s="8">
        <f t="shared" si="579"/>
        <v>0</v>
      </c>
      <c r="DW65" s="8">
        <f t="shared" si="579"/>
        <v>0</v>
      </c>
      <c r="DX65" s="8">
        <f t="shared" si="579"/>
        <v>0</v>
      </c>
      <c r="DZ65" s="47">
        <f t="shared" si="67"/>
        <v>0</v>
      </c>
      <c r="EA65" s="8">
        <f t="shared" ref="EA65:EK65" si="580">EA61</f>
        <v>0</v>
      </c>
      <c r="EB65" s="8">
        <f t="shared" si="580"/>
        <v>0</v>
      </c>
      <c r="EC65" s="8">
        <f t="shared" si="580"/>
        <v>0</v>
      </c>
      <c r="ED65" s="8">
        <f t="shared" si="580"/>
        <v>0</v>
      </c>
      <c r="EE65" s="8">
        <f t="shared" si="580"/>
        <v>0</v>
      </c>
      <c r="EF65" s="8">
        <f t="shared" si="580"/>
        <v>0</v>
      </c>
      <c r="EG65" s="8">
        <f t="shared" si="580"/>
        <v>0</v>
      </c>
      <c r="EH65" s="8">
        <f t="shared" si="580"/>
        <v>0</v>
      </c>
      <c r="EI65" s="8">
        <f t="shared" si="580"/>
        <v>0</v>
      </c>
      <c r="EJ65" s="8">
        <f t="shared" si="580"/>
        <v>0</v>
      </c>
      <c r="EK65" s="8">
        <f t="shared" si="580"/>
        <v>0</v>
      </c>
      <c r="EM65" s="47">
        <f t="shared" si="69"/>
        <v>0</v>
      </c>
      <c r="EN65" s="8">
        <f t="shared" ref="EN65:EX65" si="581">EN61</f>
        <v>0</v>
      </c>
      <c r="EO65" s="8">
        <f t="shared" si="581"/>
        <v>0</v>
      </c>
      <c r="EP65" s="8">
        <f t="shared" si="581"/>
        <v>0</v>
      </c>
      <c r="EQ65" s="8">
        <f t="shared" si="581"/>
        <v>0</v>
      </c>
      <c r="ER65" s="8">
        <f t="shared" si="581"/>
        <v>0</v>
      </c>
      <c r="ES65" s="8">
        <f t="shared" si="581"/>
        <v>0</v>
      </c>
      <c r="ET65" s="8">
        <f t="shared" si="581"/>
        <v>0</v>
      </c>
      <c r="EU65" s="8">
        <f t="shared" si="581"/>
        <v>0</v>
      </c>
      <c r="EV65" s="8">
        <f t="shared" si="581"/>
        <v>0</v>
      </c>
      <c r="EW65" s="8">
        <f t="shared" si="581"/>
        <v>0</v>
      </c>
      <c r="EX65" s="8">
        <f t="shared" si="581"/>
        <v>0</v>
      </c>
      <c r="FA65" s="47">
        <f t="shared" si="55"/>
        <v>0</v>
      </c>
      <c r="FB65" s="8">
        <f t="shared" ref="FB65:FL65" si="582">FB61</f>
        <v>0</v>
      </c>
      <c r="FC65" s="8">
        <f t="shared" si="582"/>
        <v>0</v>
      </c>
      <c r="FD65" s="8">
        <f t="shared" si="582"/>
        <v>0</v>
      </c>
      <c r="FE65" s="8">
        <f t="shared" si="582"/>
        <v>0</v>
      </c>
      <c r="FF65" s="8">
        <f t="shared" si="582"/>
        <v>0</v>
      </c>
      <c r="FG65" s="8">
        <f t="shared" si="582"/>
        <v>0</v>
      </c>
      <c r="FH65" s="8">
        <f t="shared" si="582"/>
        <v>0</v>
      </c>
      <c r="FI65" s="8">
        <f t="shared" si="582"/>
        <v>0</v>
      </c>
      <c r="FJ65" s="8">
        <f t="shared" si="582"/>
        <v>0</v>
      </c>
      <c r="FK65" s="8">
        <f t="shared" si="582"/>
        <v>0</v>
      </c>
      <c r="FL65" s="8">
        <f t="shared" si="582"/>
        <v>0</v>
      </c>
    </row>
    <row r="66" spans="2:168" ht="15" x14ac:dyDescent="0.25">
      <c r="B66" s="421" t="s">
        <v>136</v>
      </c>
      <c r="C66" s="420"/>
      <c r="D66" s="17"/>
      <c r="E66" s="17"/>
      <c r="F66" s="420">
        <f>SUM(K66:T66)</f>
        <v>0</v>
      </c>
      <c r="G66" s="17"/>
      <c r="H66" s="562"/>
      <c r="I66" s="9"/>
      <c r="J66" s="567"/>
      <c r="K66" s="568"/>
      <c r="L66" s="568"/>
      <c r="M66" s="568"/>
      <c r="N66" s="568"/>
      <c r="O66" s="568"/>
      <c r="P66" s="568"/>
      <c r="Q66" s="568"/>
      <c r="R66" s="568"/>
      <c r="S66" s="568"/>
      <c r="T66" s="568"/>
      <c r="AR66" s="6">
        <f t="shared" si="576"/>
        <v>0</v>
      </c>
      <c r="AS66" s="6">
        <f t="shared" si="576"/>
        <v>0</v>
      </c>
      <c r="AT66" s="6">
        <f t="shared" si="576"/>
        <v>0</v>
      </c>
      <c r="AU66" s="6">
        <f t="shared" si="576"/>
        <v>0</v>
      </c>
      <c r="AV66" s="6">
        <f t="shared" si="576"/>
        <v>0</v>
      </c>
      <c r="AW66" s="6">
        <f t="shared" si="576"/>
        <v>0</v>
      </c>
      <c r="AX66" s="6">
        <f t="shared" si="576"/>
        <v>0</v>
      </c>
      <c r="AY66" s="6">
        <f t="shared" si="576"/>
        <v>0</v>
      </c>
      <c r="AZ66" s="6">
        <f t="shared" si="576"/>
        <v>0</v>
      </c>
      <c r="BA66" s="6">
        <f t="shared" si="576"/>
        <v>0</v>
      </c>
      <c r="BB66" s="72">
        <f t="shared" ref="BB66:BB69" si="583">SUM(AR66:BA66)</f>
        <v>0</v>
      </c>
      <c r="CB66" s="30"/>
      <c r="CL66" s="47" t="str">
        <f t="shared" ref="CL66:CL71" si="584">B66</f>
        <v>Internasjonal finansiering</v>
      </c>
      <c r="CM66" s="72">
        <f>IF($H66="Egenandel",0,-AR66)</f>
        <v>0</v>
      </c>
      <c r="CN66" s="72">
        <f t="shared" ref="CN66:CV69" si="585">IF($H66="Egenandel",0,-AS66)</f>
        <v>0</v>
      </c>
      <c r="CO66" s="72">
        <f t="shared" si="585"/>
        <v>0</v>
      </c>
      <c r="CP66" s="72">
        <f t="shared" si="585"/>
        <v>0</v>
      </c>
      <c r="CQ66" s="72">
        <f t="shared" si="585"/>
        <v>0</v>
      </c>
      <c r="CR66" s="72">
        <f t="shared" si="585"/>
        <v>0</v>
      </c>
      <c r="CS66" s="72">
        <f t="shared" si="585"/>
        <v>0</v>
      </c>
      <c r="CT66" s="72">
        <f t="shared" si="585"/>
        <v>0</v>
      </c>
      <c r="CU66" s="72">
        <f t="shared" si="585"/>
        <v>0</v>
      </c>
      <c r="CV66" s="72">
        <f t="shared" si="585"/>
        <v>0</v>
      </c>
      <c r="CW66" s="72">
        <f>SUM(CM66:CV66)</f>
        <v>0</v>
      </c>
      <c r="CZ66" s="47"/>
      <c r="DA66" s="40"/>
      <c r="DB66" s="40"/>
      <c r="DC66" s="40"/>
      <c r="DD66" s="40"/>
      <c r="DE66" s="40"/>
      <c r="DF66" s="40"/>
      <c r="DG66" s="40"/>
      <c r="DH66" s="40"/>
      <c r="DI66" s="40"/>
      <c r="DJ66" s="40"/>
      <c r="DK66" s="40"/>
      <c r="DM66" s="47">
        <f t="shared" si="65"/>
        <v>0</v>
      </c>
      <c r="DN66" s="40"/>
      <c r="DO66" s="40"/>
      <c r="DP66" s="40"/>
      <c r="DQ66" s="40"/>
      <c r="DR66" s="40"/>
      <c r="DS66" s="40"/>
      <c r="DT66" s="40"/>
      <c r="DU66" s="40"/>
      <c r="DV66" s="40"/>
      <c r="DW66" s="40"/>
      <c r="DX66" s="40"/>
      <c r="DZ66" s="47">
        <f t="shared" si="67"/>
        <v>0</v>
      </c>
      <c r="EA66" s="40"/>
      <c r="EB66" s="40"/>
      <c r="EC66" s="40"/>
      <c r="ED66" s="40"/>
      <c r="EE66" s="40"/>
      <c r="EF66" s="40"/>
      <c r="EG66" s="40"/>
      <c r="EH66" s="40"/>
      <c r="EI66" s="40"/>
      <c r="EJ66" s="40"/>
      <c r="EK66" s="40"/>
      <c r="EM66" s="47">
        <f t="shared" si="69"/>
        <v>0</v>
      </c>
      <c r="EN66" s="40"/>
      <c r="EO66" s="40"/>
      <c r="EP66" s="40"/>
      <c r="EQ66" s="40"/>
      <c r="ER66" s="40"/>
      <c r="ES66" s="40"/>
      <c r="ET66" s="40"/>
      <c r="EU66" s="40"/>
      <c r="EV66" s="40"/>
      <c r="EW66" s="40"/>
      <c r="EX66" s="40"/>
      <c r="FA66" s="47">
        <f t="shared" si="55"/>
        <v>0</v>
      </c>
      <c r="FB66" s="40"/>
      <c r="FC66" s="40"/>
      <c r="FD66" s="40"/>
      <c r="FE66" s="40"/>
      <c r="FF66" s="40"/>
      <c r="FG66" s="40"/>
      <c r="FH66" s="40"/>
      <c r="FI66" s="40"/>
      <c r="FJ66" s="40"/>
      <c r="FK66" s="40"/>
      <c r="FL66" s="40"/>
    </row>
    <row r="67" spans="2:168" ht="15" x14ac:dyDescent="0.25">
      <c r="B67" s="421" t="s">
        <v>137</v>
      </c>
      <c r="C67" s="420"/>
      <c r="D67" s="17"/>
      <c r="E67" s="17"/>
      <c r="F67" s="420">
        <f t="shared" ref="F67:F69" si="586">SUM(K67:T67)</f>
        <v>0</v>
      </c>
      <c r="G67" s="17"/>
      <c r="H67" s="562"/>
      <c r="I67" s="9"/>
      <c r="J67" s="567"/>
      <c r="K67" s="568"/>
      <c r="L67" s="568"/>
      <c r="M67" s="568"/>
      <c r="N67" s="568"/>
      <c r="O67" s="568"/>
      <c r="P67" s="568"/>
      <c r="Q67" s="568"/>
      <c r="R67" s="568"/>
      <c r="S67" s="568"/>
      <c r="T67" s="568"/>
      <c r="AR67" s="6">
        <f t="shared" si="576"/>
        <v>0</v>
      </c>
      <c r="AS67" s="6">
        <f t="shared" si="576"/>
        <v>0</v>
      </c>
      <c r="AT67" s="6">
        <f t="shared" si="576"/>
        <v>0</v>
      </c>
      <c r="AU67" s="6">
        <f t="shared" si="576"/>
        <v>0</v>
      </c>
      <c r="AV67" s="6">
        <f t="shared" si="576"/>
        <v>0</v>
      </c>
      <c r="AW67" s="6">
        <f t="shared" si="576"/>
        <v>0</v>
      </c>
      <c r="AX67" s="6">
        <f t="shared" si="576"/>
        <v>0</v>
      </c>
      <c r="AY67" s="6">
        <f t="shared" si="576"/>
        <v>0</v>
      </c>
      <c r="AZ67" s="6">
        <f t="shared" si="576"/>
        <v>0</v>
      </c>
      <c r="BA67" s="6">
        <f t="shared" si="576"/>
        <v>0</v>
      </c>
      <c r="BB67" s="72">
        <f t="shared" si="583"/>
        <v>0</v>
      </c>
      <c r="CB67" s="30"/>
      <c r="CL67" s="47" t="str">
        <f t="shared" si="584"/>
        <v>Anne offentlig finansiering</v>
      </c>
      <c r="CM67" s="72">
        <f>IF($H67="Egenandel",0,-AR67)</f>
        <v>0</v>
      </c>
      <c r="CN67" s="72">
        <f t="shared" si="585"/>
        <v>0</v>
      </c>
      <c r="CO67" s="72">
        <f t="shared" si="585"/>
        <v>0</v>
      </c>
      <c r="CP67" s="72">
        <f t="shared" si="585"/>
        <v>0</v>
      </c>
      <c r="CQ67" s="72">
        <f t="shared" si="585"/>
        <v>0</v>
      </c>
      <c r="CR67" s="72">
        <f t="shared" si="585"/>
        <v>0</v>
      </c>
      <c r="CS67" s="72">
        <f t="shared" si="585"/>
        <v>0</v>
      </c>
      <c r="CT67" s="72">
        <f t="shared" si="585"/>
        <v>0</v>
      </c>
      <c r="CU67" s="72">
        <f t="shared" si="585"/>
        <v>0</v>
      </c>
      <c r="CV67" s="72">
        <f t="shared" si="585"/>
        <v>0</v>
      </c>
      <c r="CW67" s="72">
        <f>SUM(CM67:CV67)</f>
        <v>0</v>
      </c>
      <c r="CZ67" s="47" t="str">
        <f t="shared" ref="CZ67:CZ71" si="587">CL67</f>
        <v>Anne offentlig finansiering</v>
      </c>
      <c r="DA67" s="6">
        <f t="shared" ref="DA67:DJ71" si="588">IF($H67="NFR",CM67,0)</f>
        <v>0</v>
      </c>
      <c r="DB67" s="6">
        <f t="shared" si="588"/>
        <v>0</v>
      </c>
      <c r="DC67" s="6">
        <f t="shared" si="588"/>
        <v>0</v>
      </c>
      <c r="DD67" s="6">
        <f t="shared" si="588"/>
        <v>0</v>
      </c>
      <c r="DE67" s="6">
        <f t="shared" si="588"/>
        <v>0</v>
      </c>
      <c r="DF67" s="6">
        <f t="shared" si="588"/>
        <v>0</v>
      </c>
      <c r="DG67" s="6">
        <f t="shared" si="588"/>
        <v>0</v>
      </c>
      <c r="DH67" s="6">
        <f t="shared" si="588"/>
        <v>0</v>
      </c>
      <c r="DI67" s="6">
        <f t="shared" si="588"/>
        <v>0</v>
      </c>
      <c r="DJ67" s="6">
        <f t="shared" si="588"/>
        <v>0</v>
      </c>
      <c r="DK67" s="72">
        <f>SUM(DA67:DJ67)</f>
        <v>0</v>
      </c>
      <c r="DM67" s="47" t="str">
        <f t="shared" si="65"/>
        <v>Anne offentlig finansiering</v>
      </c>
      <c r="DN67" s="6">
        <f t="shared" ref="DN67:DW69" si="589">IF($H67=$DM$1,CM67,0)</f>
        <v>0</v>
      </c>
      <c r="DO67" s="6">
        <f t="shared" si="589"/>
        <v>0</v>
      </c>
      <c r="DP67" s="6">
        <f t="shared" si="589"/>
        <v>0</v>
      </c>
      <c r="DQ67" s="6">
        <f t="shared" si="589"/>
        <v>0</v>
      </c>
      <c r="DR67" s="6">
        <f t="shared" si="589"/>
        <v>0</v>
      </c>
      <c r="DS67" s="6">
        <f t="shared" si="589"/>
        <v>0</v>
      </c>
      <c r="DT67" s="6">
        <f t="shared" si="589"/>
        <v>0</v>
      </c>
      <c r="DU67" s="6">
        <f t="shared" si="589"/>
        <v>0</v>
      </c>
      <c r="DV67" s="6">
        <f t="shared" si="589"/>
        <v>0</v>
      </c>
      <c r="DW67" s="6">
        <f t="shared" si="589"/>
        <v>0</v>
      </c>
      <c r="DX67" s="72">
        <f>SUM(DN67:DW67)</f>
        <v>0</v>
      </c>
      <c r="DZ67" s="47" t="str">
        <f t="shared" si="67"/>
        <v>Anne offentlig finansiering</v>
      </c>
      <c r="EA67" s="6">
        <f t="shared" ref="EA67:EJ69" si="590">IF($H67=$DZ$1,CM67,0)</f>
        <v>0</v>
      </c>
      <c r="EB67" s="6">
        <f t="shared" si="590"/>
        <v>0</v>
      </c>
      <c r="EC67" s="6">
        <f t="shared" si="590"/>
        <v>0</v>
      </c>
      <c r="ED67" s="6">
        <f t="shared" si="590"/>
        <v>0</v>
      </c>
      <c r="EE67" s="6">
        <f t="shared" si="590"/>
        <v>0</v>
      </c>
      <c r="EF67" s="6">
        <f t="shared" si="590"/>
        <v>0</v>
      </c>
      <c r="EG67" s="6">
        <f t="shared" si="590"/>
        <v>0</v>
      </c>
      <c r="EH67" s="6">
        <f t="shared" si="590"/>
        <v>0</v>
      </c>
      <c r="EI67" s="6">
        <f t="shared" si="590"/>
        <v>0</v>
      </c>
      <c r="EJ67" s="6">
        <f t="shared" si="590"/>
        <v>0</v>
      </c>
      <c r="EK67" s="30">
        <f>SUM(EA67:EJ67)</f>
        <v>0</v>
      </c>
      <c r="EM67" s="47" t="str">
        <f t="shared" si="69"/>
        <v>Anne offentlig finansiering</v>
      </c>
      <c r="EN67" s="6">
        <f t="shared" ref="EN67:EW69" si="591">IF($H67=$EM$1,CM67,0)</f>
        <v>0</v>
      </c>
      <c r="EO67" s="6">
        <f t="shared" si="591"/>
        <v>0</v>
      </c>
      <c r="EP67" s="6">
        <f t="shared" si="591"/>
        <v>0</v>
      </c>
      <c r="EQ67" s="6">
        <f t="shared" si="591"/>
        <v>0</v>
      </c>
      <c r="ER67" s="6">
        <f t="shared" si="591"/>
        <v>0</v>
      </c>
      <c r="ES67" s="6">
        <f t="shared" si="591"/>
        <v>0</v>
      </c>
      <c r="ET67" s="6">
        <f t="shared" si="591"/>
        <v>0</v>
      </c>
      <c r="EU67" s="6">
        <f t="shared" si="591"/>
        <v>0</v>
      </c>
      <c r="EV67" s="6">
        <f t="shared" si="591"/>
        <v>0</v>
      </c>
      <c r="EW67" s="6">
        <f t="shared" si="591"/>
        <v>0</v>
      </c>
      <c r="EX67" s="30">
        <f>SUM(EN67:EW67)</f>
        <v>0</v>
      </c>
      <c r="FA67" s="47" t="str">
        <f t="shared" si="55"/>
        <v>Anne offentlig finansiering</v>
      </c>
      <c r="FB67" s="6">
        <f>IF($H67=$FA$1,AR67,0)</f>
        <v>0</v>
      </c>
      <c r="FC67" s="6">
        <f t="shared" ref="FC67:FK69" si="592">IF($H67=$FA$1,-AS67,0)</f>
        <v>0</v>
      </c>
      <c r="FD67" s="6">
        <f t="shared" si="592"/>
        <v>0</v>
      </c>
      <c r="FE67" s="6">
        <f t="shared" si="592"/>
        <v>0</v>
      </c>
      <c r="FF67" s="6">
        <f t="shared" si="592"/>
        <v>0</v>
      </c>
      <c r="FG67" s="6">
        <f t="shared" si="592"/>
        <v>0</v>
      </c>
      <c r="FH67" s="6">
        <f t="shared" si="592"/>
        <v>0</v>
      </c>
      <c r="FI67" s="6">
        <f t="shared" si="592"/>
        <v>0</v>
      </c>
      <c r="FJ67" s="6">
        <f t="shared" si="592"/>
        <v>0</v>
      </c>
      <c r="FK67" s="6">
        <f t="shared" si="592"/>
        <v>0</v>
      </c>
      <c r="FL67" s="30">
        <f t="shared" ref="FL67:FL69" si="593">SUM(FB67:FK67)</f>
        <v>0</v>
      </c>
    </row>
    <row r="68" spans="2:168" ht="15" x14ac:dyDescent="0.25">
      <c r="B68" s="421" t="s">
        <v>138</v>
      </c>
      <c r="C68" s="420"/>
      <c r="D68" s="17"/>
      <c r="E68" s="17"/>
      <c r="F68" s="420">
        <f t="shared" si="586"/>
        <v>0</v>
      </c>
      <c r="G68" s="17"/>
      <c r="H68" s="562"/>
      <c r="I68" s="10"/>
      <c r="J68" s="567"/>
      <c r="K68" s="568"/>
      <c r="L68" s="568"/>
      <c r="M68" s="568"/>
      <c r="N68" s="568"/>
      <c r="O68" s="568"/>
      <c r="P68" s="568"/>
      <c r="Q68" s="568"/>
      <c r="R68" s="568"/>
      <c r="S68" s="568"/>
      <c r="T68" s="568"/>
      <c r="AR68" s="6">
        <f t="shared" si="576"/>
        <v>0</v>
      </c>
      <c r="AS68" s="6">
        <f t="shared" si="576"/>
        <v>0</v>
      </c>
      <c r="AT68" s="6">
        <f t="shared" si="576"/>
        <v>0</v>
      </c>
      <c r="AU68" s="6">
        <f t="shared" si="576"/>
        <v>0</v>
      </c>
      <c r="AV68" s="6">
        <f t="shared" si="576"/>
        <v>0</v>
      </c>
      <c r="AW68" s="6">
        <f t="shared" si="576"/>
        <v>0</v>
      </c>
      <c r="AX68" s="6">
        <f t="shared" si="576"/>
        <v>0</v>
      </c>
      <c r="AY68" s="6">
        <f t="shared" si="576"/>
        <v>0</v>
      </c>
      <c r="AZ68" s="6">
        <f t="shared" si="576"/>
        <v>0</v>
      </c>
      <c r="BA68" s="6">
        <f t="shared" si="576"/>
        <v>0</v>
      </c>
      <c r="BB68" s="72">
        <f t="shared" si="583"/>
        <v>0</v>
      </c>
      <c r="CB68" s="30"/>
      <c r="CL68" s="47" t="str">
        <f t="shared" si="584"/>
        <v>Annen privat finansiering</v>
      </c>
      <c r="CM68" s="72">
        <f t="shared" ref="CM68:CM69" si="594">IF($H68="Egenandel",0,-AR68)</f>
        <v>0</v>
      </c>
      <c r="CN68" s="72">
        <f t="shared" si="585"/>
        <v>0</v>
      </c>
      <c r="CO68" s="72">
        <f t="shared" si="585"/>
        <v>0</v>
      </c>
      <c r="CP68" s="72">
        <f t="shared" si="585"/>
        <v>0</v>
      </c>
      <c r="CQ68" s="72">
        <f t="shared" si="585"/>
        <v>0</v>
      </c>
      <c r="CR68" s="72">
        <f t="shared" si="585"/>
        <v>0</v>
      </c>
      <c r="CS68" s="72">
        <f t="shared" si="585"/>
        <v>0</v>
      </c>
      <c r="CT68" s="72">
        <f t="shared" si="585"/>
        <v>0</v>
      </c>
      <c r="CU68" s="72">
        <f t="shared" si="585"/>
        <v>0</v>
      </c>
      <c r="CV68" s="72">
        <f t="shared" si="585"/>
        <v>0</v>
      </c>
      <c r="CW68" s="72">
        <f t="shared" ref="CW68:CW69" si="595">SUM(CM68:CV68)</f>
        <v>0</v>
      </c>
      <c r="CZ68" s="47" t="str">
        <f t="shared" si="587"/>
        <v>Annen privat finansiering</v>
      </c>
      <c r="DA68" s="6">
        <f t="shared" si="588"/>
        <v>0</v>
      </c>
      <c r="DB68" s="6">
        <f t="shared" si="588"/>
        <v>0</v>
      </c>
      <c r="DC68" s="6">
        <f t="shared" si="588"/>
        <v>0</v>
      </c>
      <c r="DD68" s="6">
        <f t="shared" si="588"/>
        <v>0</v>
      </c>
      <c r="DE68" s="6">
        <f t="shared" si="588"/>
        <v>0</v>
      </c>
      <c r="DF68" s="6">
        <f t="shared" si="588"/>
        <v>0</v>
      </c>
      <c r="DG68" s="6">
        <f t="shared" si="588"/>
        <v>0</v>
      </c>
      <c r="DH68" s="6">
        <f t="shared" si="588"/>
        <v>0</v>
      </c>
      <c r="DI68" s="6">
        <f t="shared" si="588"/>
        <v>0</v>
      </c>
      <c r="DJ68" s="6">
        <f t="shared" si="588"/>
        <v>0</v>
      </c>
      <c r="DK68" s="72">
        <f t="shared" ref="DK68:DK71" si="596">SUM(DA68:DJ68)</f>
        <v>0</v>
      </c>
      <c r="DM68" s="47" t="str">
        <f t="shared" si="65"/>
        <v>Annen privat finansiering</v>
      </c>
      <c r="DN68" s="6">
        <f t="shared" si="589"/>
        <v>0</v>
      </c>
      <c r="DO68" s="6">
        <f t="shared" si="589"/>
        <v>0</v>
      </c>
      <c r="DP68" s="6">
        <f t="shared" si="589"/>
        <v>0</v>
      </c>
      <c r="DQ68" s="6">
        <f t="shared" si="589"/>
        <v>0</v>
      </c>
      <c r="DR68" s="6">
        <f t="shared" si="589"/>
        <v>0</v>
      </c>
      <c r="DS68" s="6">
        <f t="shared" si="589"/>
        <v>0</v>
      </c>
      <c r="DT68" s="6">
        <f t="shared" si="589"/>
        <v>0</v>
      </c>
      <c r="DU68" s="6">
        <f t="shared" si="589"/>
        <v>0</v>
      </c>
      <c r="DV68" s="6">
        <f t="shared" si="589"/>
        <v>0</v>
      </c>
      <c r="DW68" s="6">
        <f t="shared" si="589"/>
        <v>0</v>
      </c>
      <c r="DX68" s="72">
        <f t="shared" ref="DX68:DX71" si="597">SUM(DN68:DW68)</f>
        <v>0</v>
      </c>
      <c r="DZ68" s="47" t="str">
        <f t="shared" si="67"/>
        <v>Annen privat finansiering</v>
      </c>
      <c r="EA68" s="6">
        <f t="shared" si="590"/>
        <v>0</v>
      </c>
      <c r="EB68" s="6">
        <f t="shared" si="590"/>
        <v>0</v>
      </c>
      <c r="EC68" s="6">
        <f t="shared" si="590"/>
        <v>0</v>
      </c>
      <c r="ED68" s="6">
        <f t="shared" si="590"/>
        <v>0</v>
      </c>
      <c r="EE68" s="6">
        <f t="shared" si="590"/>
        <v>0</v>
      </c>
      <c r="EF68" s="6">
        <f t="shared" si="590"/>
        <v>0</v>
      </c>
      <c r="EG68" s="6">
        <f t="shared" si="590"/>
        <v>0</v>
      </c>
      <c r="EH68" s="6">
        <f t="shared" si="590"/>
        <v>0</v>
      </c>
      <c r="EI68" s="6">
        <f t="shared" si="590"/>
        <v>0</v>
      </c>
      <c r="EJ68" s="6">
        <f t="shared" si="590"/>
        <v>0</v>
      </c>
      <c r="EK68" s="30">
        <f t="shared" ref="EK68:EK71" si="598">SUM(EA68:EJ68)</f>
        <v>0</v>
      </c>
      <c r="EM68" s="47" t="str">
        <f t="shared" si="69"/>
        <v>Annen privat finansiering</v>
      </c>
      <c r="EN68" s="6">
        <f t="shared" si="591"/>
        <v>0</v>
      </c>
      <c r="EO68" s="6">
        <f t="shared" si="591"/>
        <v>0</v>
      </c>
      <c r="EP68" s="6">
        <f t="shared" si="591"/>
        <v>0</v>
      </c>
      <c r="EQ68" s="6">
        <f t="shared" si="591"/>
        <v>0</v>
      </c>
      <c r="ER68" s="6">
        <f t="shared" si="591"/>
        <v>0</v>
      </c>
      <c r="ES68" s="6">
        <f t="shared" si="591"/>
        <v>0</v>
      </c>
      <c r="ET68" s="6">
        <f t="shared" si="591"/>
        <v>0</v>
      </c>
      <c r="EU68" s="6">
        <f t="shared" si="591"/>
        <v>0</v>
      </c>
      <c r="EV68" s="6">
        <f t="shared" si="591"/>
        <v>0</v>
      </c>
      <c r="EW68" s="6">
        <f t="shared" si="591"/>
        <v>0</v>
      </c>
      <c r="EX68" s="30">
        <f t="shared" ref="EX68:EX71" si="599">SUM(EN68:EW68)</f>
        <v>0</v>
      </c>
      <c r="FA68" s="47" t="str">
        <f t="shared" si="55"/>
        <v>Annen privat finansiering</v>
      </c>
      <c r="FB68" s="6">
        <f>IF($H68=$FA$1,AR68,0)</f>
        <v>0</v>
      </c>
      <c r="FC68" s="6">
        <f t="shared" si="592"/>
        <v>0</v>
      </c>
      <c r="FD68" s="6">
        <f t="shared" si="592"/>
        <v>0</v>
      </c>
      <c r="FE68" s="6">
        <f t="shared" si="592"/>
        <v>0</v>
      </c>
      <c r="FF68" s="6">
        <f t="shared" si="592"/>
        <v>0</v>
      </c>
      <c r="FG68" s="6">
        <f t="shared" si="592"/>
        <v>0</v>
      </c>
      <c r="FH68" s="6">
        <f t="shared" si="592"/>
        <v>0</v>
      </c>
      <c r="FI68" s="6">
        <f t="shared" si="592"/>
        <v>0</v>
      </c>
      <c r="FJ68" s="6">
        <f t="shared" si="592"/>
        <v>0</v>
      </c>
      <c r="FK68" s="6">
        <f t="shared" si="592"/>
        <v>0</v>
      </c>
      <c r="FL68" s="30">
        <f t="shared" si="593"/>
        <v>0</v>
      </c>
    </row>
    <row r="69" spans="2:168" ht="15" x14ac:dyDescent="0.25">
      <c r="B69" s="421" t="s">
        <v>139</v>
      </c>
      <c r="C69" s="420"/>
      <c r="D69" s="17"/>
      <c r="E69" s="17"/>
      <c r="F69" s="420">
        <f t="shared" si="586"/>
        <v>0</v>
      </c>
      <c r="G69" s="17"/>
      <c r="H69" s="562"/>
      <c r="I69" s="10"/>
      <c r="J69" s="567"/>
      <c r="K69" s="568"/>
      <c r="L69" s="568"/>
      <c r="M69" s="568"/>
      <c r="N69" s="568"/>
      <c r="O69" s="568"/>
      <c r="P69" s="568"/>
      <c r="Q69" s="568"/>
      <c r="R69" s="568"/>
      <c r="S69" s="568"/>
      <c r="T69" s="568"/>
      <c r="AR69" s="6">
        <f t="shared" si="576"/>
        <v>0</v>
      </c>
      <c r="AS69" s="6">
        <f t="shared" si="576"/>
        <v>0</v>
      </c>
      <c r="AT69" s="6">
        <f t="shared" si="576"/>
        <v>0</v>
      </c>
      <c r="AU69" s="6">
        <f t="shared" si="576"/>
        <v>0</v>
      </c>
      <c r="AV69" s="6">
        <f t="shared" si="576"/>
        <v>0</v>
      </c>
      <c r="AW69" s="6">
        <f t="shared" si="576"/>
        <v>0</v>
      </c>
      <c r="AX69" s="6">
        <f t="shared" si="576"/>
        <v>0</v>
      </c>
      <c r="AY69" s="6">
        <f t="shared" si="576"/>
        <v>0</v>
      </c>
      <c r="AZ69" s="6">
        <f t="shared" si="576"/>
        <v>0</v>
      </c>
      <c r="BA69" s="6">
        <f t="shared" si="576"/>
        <v>0</v>
      </c>
      <c r="BB69" s="72">
        <f t="shared" si="583"/>
        <v>0</v>
      </c>
      <c r="CB69" s="30"/>
      <c r="CL69" s="47" t="str">
        <f t="shared" si="584"/>
        <v>Fra Norges Forskningsråd</v>
      </c>
      <c r="CM69" s="72">
        <f t="shared" si="594"/>
        <v>0</v>
      </c>
      <c r="CN69" s="72">
        <f t="shared" si="585"/>
        <v>0</v>
      </c>
      <c r="CO69" s="72">
        <f t="shared" si="585"/>
        <v>0</v>
      </c>
      <c r="CP69" s="72">
        <f t="shared" si="585"/>
        <v>0</v>
      </c>
      <c r="CQ69" s="72">
        <f t="shared" si="585"/>
        <v>0</v>
      </c>
      <c r="CR69" s="72">
        <f t="shared" si="585"/>
        <v>0</v>
      </c>
      <c r="CS69" s="72">
        <f t="shared" si="585"/>
        <v>0</v>
      </c>
      <c r="CT69" s="72">
        <f t="shared" si="585"/>
        <v>0</v>
      </c>
      <c r="CU69" s="72">
        <f t="shared" si="585"/>
        <v>0</v>
      </c>
      <c r="CV69" s="72">
        <f t="shared" si="585"/>
        <v>0</v>
      </c>
      <c r="CW69" s="72">
        <f t="shared" si="595"/>
        <v>0</v>
      </c>
      <c r="CZ69" s="47" t="str">
        <f t="shared" si="587"/>
        <v>Fra Norges Forskningsråd</v>
      </c>
      <c r="DA69" s="6">
        <f t="shared" si="588"/>
        <v>0</v>
      </c>
      <c r="DB69" s="6">
        <f t="shared" si="588"/>
        <v>0</v>
      </c>
      <c r="DC69" s="6">
        <f t="shared" si="588"/>
        <v>0</v>
      </c>
      <c r="DD69" s="6">
        <f t="shared" si="588"/>
        <v>0</v>
      </c>
      <c r="DE69" s="6">
        <f t="shared" si="588"/>
        <v>0</v>
      </c>
      <c r="DF69" s="6">
        <f t="shared" si="588"/>
        <v>0</v>
      </c>
      <c r="DG69" s="6">
        <f t="shared" si="588"/>
        <v>0</v>
      </c>
      <c r="DH69" s="6">
        <f t="shared" si="588"/>
        <v>0</v>
      </c>
      <c r="DI69" s="6">
        <f t="shared" si="588"/>
        <v>0</v>
      </c>
      <c r="DJ69" s="6">
        <f t="shared" si="588"/>
        <v>0</v>
      </c>
      <c r="DK69" s="72">
        <f t="shared" si="596"/>
        <v>0</v>
      </c>
      <c r="DM69" s="47" t="str">
        <f t="shared" si="65"/>
        <v>Fra Norges Forskningsråd</v>
      </c>
      <c r="DN69" s="6">
        <f t="shared" si="589"/>
        <v>0</v>
      </c>
      <c r="DO69" s="6">
        <f t="shared" si="589"/>
        <v>0</v>
      </c>
      <c r="DP69" s="6">
        <f t="shared" si="589"/>
        <v>0</v>
      </c>
      <c r="DQ69" s="6">
        <f t="shared" si="589"/>
        <v>0</v>
      </c>
      <c r="DR69" s="6">
        <f t="shared" si="589"/>
        <v>0</v>
      </c>
      <c r="DS69" s="6">
        <f t="shared" si="589"/>
        <v>0</v>
      </c>
      <c r="DT69" s="6">
        <f t="shared" si="589"/>
        <v>0</v>
      </c>
      <c r="DU69" s="6">
        <f t="shared" si="589"/>
        <v>0</v>
      </c>
      <c r="DV69" s="6">
        <f t="shared" si="589"/>
        <v>0</v>
      </c>
      <c r="DW69" s="6">
        <f t="shared" si="589"/>
        <v>0</v>
      </c>
      <c r="DX69" s="72">
        <f t="shared" si="597"/>
        <v>0</v>
      </c>
      <c r="DZ69" s="47" t="str">
        <f t="shared" si="67"/>
        <v>Fra Norges Forskningsråd</v>
      </c>
      <c r="EA69" s="6">
        <f t="shared" si="590"/>
        <v>0</v>
      </c>
      <c r="EB69" s="6">
        <f t="shared" si="590"/>
        <v>0</v>
      </c>
      <c r="EC69" s="6">
        <f t="shared" si="590"/>
        <v>0</v>
      </c>
      <c r="ED69" s="6">
        <f t="shared" si="590"/>
        <v>0</v>
      </c>
      <c r="EE69" s="6">
        <f t="shared" si="590"/>
        <v>0</v>
      </c>
      <c r="EF69" s="6">
        <f t="shared" si="590"/>
        <v>0</v>
      </c>
      <c r="EG69" s="6">
        <f t="shared" si="590"/>
        <v>0</v>
      </c>
      <c r="EH69" s="6">
        <f t="shared" si="590"/>
        <v>0</v>
      </c>
      <c r="EI69" s="6">
        <f t="shared" si="590"/>
        <v>0</v>
      </c>
      <c r="EJ69" s="6">
        <f t="shared" si="590"/>
        <v>0</v>
      </c>
      <c r="EK69" s="30">
        <f t="shared" si="598"/>
        <v>0</v>
      </c>
      <c r="EM69" s="47" t="str">
        <f t="shared" si="69"/>
        <v>Fra Norges Forskningsråd</v>
      </c>
      <c r="EN69" s="6">
        <f t="shared" si="591"/>
        <v>0</v>
      </c>
      <c r="EO69" s="6">
        <f t="shared" si="591"/>
        <v>0</v>
      </c>
      <c r="EP69" s="6">
        <f t="shared" si="591"/>
        <v>0</v>
      </c>
      <c r="EQ69" s="6">
        <f t="shared" si="591"/>
        <v>0</v>
      </c>
      <c r="ER69" s="6">
        <f t="shared" si="591"/>
        <v>0</v>
      </c>
      <c r="ES69" s="6">
        <f t="shared" si="591"/>
        <v>0</v>
      </c>
      <c r="ET69" s="6">
        <f t="shared" si="591"/>
        <v>0</v>
      </c>
      <c r="EU69" s="6">
        <f t="shared" si="591"/>
        <v>0</v>
      </c>
      <c r="EV69" s="6">
        <f t="shared" si="591"/>
        <v>0</v>
      </c>
      <c r="EW69" s="6">
        <f t="shared" si="591"/>
        <v>0</v>
      </c>
      <c r="EX69" s="30">
        <f t="shared" si="599"/>
        <v>0</v>
      </c>
      <c r="FA69" s="47" t="str">
        <f t="shared" si="55"/>
        <v>Fra Norges Forskningsråd</v>
      </c>
      <c r="FB69" s="6">
        <f>IF($H69=$FA$1,AR69,0)</f>
        <v>0</v>
      </c>
      <c r="FC69" s="6">
        <f t="shared" si="592"/>
        <v>0</v>
      </c>
      <c r="FD69" s="6">
        <f t="shared" si="592"/>
        <v>0</v>
      </c>
      <c r="FE69" s="6">
        <f t="shared" si="592"/>
        <v>0</v>
      </c>
      <c r="FF69" s="6">
        <f t="shared" si="592"/>
        <v>0</v>
      </c>
      <c r="FG69" s="6">
        <f t="shared" si="592"/>
        <v>0</v>
      </c>
      <c r="FH69" s="6">
        <f t="shared" si="592"/>
        <v>0</v>
      </c>
      <c r="FI69" s="6">
        <f t="shared" si="592"/>
        <v>0</v>
      </c>
      <c r="FJ69" s="6">
        <f t="shared" si="592"/>
        <v>0</v>
      </c>
      <c r="FK69" s="6">
        <f t="shared" si="592"/>
        <v>0</v>
      </c>
      <c r="FL69" s="30">
        <f t="shared" si="593"/>
        <v>0</v>
      </c>
    </row>
    <row r="70" spans="2:168" ht="15" x14ac:dyDescent="0.25">
      <c r="B70" s="421" t="s">
        <v>140</v>
      </c>
      <c r="C70" s="420" t="e">
        <f>IF(Registrering!#REF!="Fast beløp",0,-F70)</f>
        <v>#REF!</v>
      </c>
      <c r="D70" s="17"/>
      <c r="E70" s="17"/>
      <c r="F70" s="420">
        <f t="shared" ref="F70" si="600">SUM(K70:T70)</f>
        <v>0</v>
      </c>
      <c r="G70" s="17"/>
      <c r="H70" s="562"/>
      <c r="I70" s="10"/>
      <c r="J70" s="567"/>
      <c r="K70" s="581"/>
      <c r="L70" s="581"/>
      <c r="M70" s="581"/>
      <c r="N70" s="581"/>
      <c r="O70" s="581"/>
      <c r="P70" s="581"/>
      <c r="Q70" s="581"/>
      <c r="R70" s="581"/>
      <c r="S70" s="568"/>
      <c r="T70" s="568"/>
      <c r="AR70" s="6">
        <f t="shared" si="576"/>
        <v>0</v>
      </c>
      <c r="AS70" s="6">
        <f t="shared" si="576"/>
        <v>0</v>
      </c>
      <c r="AT70" s="6">
        <f t="shared" si="576"/>
        <v>0</v>
      </c>
      <c r="AU70" s="6">
        <f t="shared" si="576"/>
        <v>0</v>
      </c>
      <c r="AV70" s="6">
        <f t="shared" si="576"/>
        <v>0</v>
      </c>
      <c r="AW70" s="6">
        <f t="shared" si="576"/>
        <v>0</v>
      </c>
      <c r="AX70" s="6">
        <f t="shared" si="576"/>
        <v>0</v>
      </c>
      <c r="AY70" s="6">
        <f t="shared" si="576"/>
        <v>0</v>
      </c>
      <c r="AZ70" s="6">
        <f t="shared" si="576"/>
        <v>0</v>
      </c>
      <c r="BA70" s="6">
        <f t="shared" si="576"/>
        <v>0</v>
      </c>
      <c r="BB70" s="72"/>
      <c r="CB70" s="30"/>
      <c r="CL70" s="47" t="str">
        <f t="shared" si="584"/>
        <v>Viderefordelte midler</v>
      </c>
      <c r="CM70" s="72">
        <f t="shared" ref="CM70:CV70" si="601">IF($H70="Egenandel",0,-AR70)</f>
        <v>0</v>
      </c>
      <c r="CN70" s="72">
        <f t="shared" si="601"/>
        <v>0</v>
      </c>
      <c r="CO70" s="72">
        <f t="shared" si="601"/>
        <v>0</v>
      </c>
      <c r="CP70" s="72">
        <f t="shared" si="601"/>
        <v>0</v>
      </c>
      <c r="CQ70" s="72">
        <f t="shared" si="601"/>
        <v>0</v>
      </c>
      <c r="CR70" s="72">
        <f t="shared" si="601"/>
        <v>0</v>
      </c>
      <c r="CS70" s="72">
        <f t="shared" si="601"/>
        <v>0</v>
      </c>
      <c r="CT70" s="72">
        <f t="shared" si="601"/>
        <v>0</v>
      </c>
      <c r="CU70" s="72">
        <f t="shared" si="601"/>
        <v>0</v>
      </c>
      <c r="CV70" s="72">
        <f t="shared" si="601"/>
        <v>0</v>
      </c>
      <c r="CW70" s="72">
        <f t="shared" ref="CW70" si="602">SUM(CM70:CV70)</f>
        <v>0</v>
      </c>
      <c r="CZ70" s="47" t="str">
        <f t="shared" si="587"/>
        <v>Viderefordelte midler</v>
      </c>
      <c r="DA70" s="6">
        <f t="shared" si="588"/>
        <v>0</v>
      </c>
      <c r="DB70" s="6">
        <f t="shared" si="588"/>
        <v>0</v>
      </c>
      <c r="DC70" s="6">
        <f t="shared" si="588"/>
        <v>0</v>
      </c>
      <c r="DD70" s="6">
        <f t="shared" si="588"/>
        <v>0</v>
      </c>
      <c r="DE70" s="6">
        <f t="shared" si="588"/>
        <v>0</v>
      </c>
      <c r="DF70" s="6">
        <f t="shared" si="588"/>
        <v>0</v>
      </c>
      <c r="DG70" s="6">
        <f t="shared" si="588"/>
        <v>0</v>
      </c>
      <c r="DH70" s="6">
        <f t="shared" si="588"/>
        <v>0</v>
      </c>
      <c r="DI70" s="6">
        <f t="shared" si="588"/>
        <v>0</v>
      </c>
      <c r="DJ70" s="6">
        <f t="shared" si="588"/>
        <v>0</v>
      </c>
      <c r="DK70" s="72">
        <f t="shared" si="596"/>
        <v>0</v>
      </c>
      <c r="DM70" s="47"/>
      <c r="DN70" s="6"/>
      <c r="DO70" s="6"/>
      <c r="DP70" s="6"/>
      <c r="DQ70" s="6"/>
      <c r="DR70" s="6"/>
      <c r="DS70" s="6"/>
      <c r="DT70" s="6"/>
      <c r="DU70" s="6"/>
      <c r="DV70" s="6"/>
      <c r="DW70" s="6"/>
      <c r="DX70" s="72"/>
      <c r="DZ70" s="47"/>
      <c r="EA70" s="6"/>
      <c r="EB70" s="6"/>
      <c r="EC70" s="6"/>
      <c r="ED70" s="6"/>
      <c r="EE70" s="6"/>
      <c r="EF70" s="6"/>
      <c r="EG70" s="6"/>
      <c r="EH70" s="6"/>
      <c r="EI70" s="6"/>
      <c r="EJ70" s="6"/>
      <c r="EK70" s="30"/>
      <c r="EM70" s="47"/>
      <c r="EN70" s="6"/>
      <c r="EO70" s="6"/>
      <c r="EP70" s="6"/>
      <c r="EQ70" s="6"/>
      <c r="ER70" s="6"/>
      <c r="ES70" s="6"/>
      <c r="ET70" s="6"/>
      <c r="EU70" s="6"/>
      <c r="EV70" s="6"/>
      <c r="EW70" s="6"/>
      <c r="EX70" s="30"/>
      <c r="FA70" s="47"/>
      <c r="FB70" s="6"/>
      <c r="FC70" s="6"/>
      <c r="FD70" s="6"/>
      <c r="FE70" s="6"/>
      <c r="FF70" s="6"/>
      <c r="FG70" s="6"/>
      <c r="FH70" s="6"/>
      <c r="FI70" s="6"/>
      <c r="FJ70" s="6"/>
      <c r="FK70" s="6"/>
      <c r="FL70" s="30"/>
    </row>
    <row r="71" spans="2:168" ht="15" x14ac:dyDescent="0.25">
      <c r="B71" s="12" t="s">
        <v>141</v>
      </c>
      <c r="C71" s="16" t="e">
        <f>SUM(C66:C70)</f>
        <v>#REF!</v>
      </c>
      <c r="D71" s="16"/>
      <c r="E71" s="16"/>
      <c r="F71" s="16">
        <f>SUM(F66:F70)</f>
        <v>0</v>
      </c>
      <c r="G71" s="16"/>
      <c r="H71" s="12"/>
      <c r="I71" s="12"/>
      <c r="J71" s="13"/>
      <c r="K71" s="13">
        <f t="shared" ref="K71:T71" si="603">SUM(K66:K70)</f>
        <v>0</v>
      </c>
      <c r="L71" s="13">
        <f t="shared" si="603"/>
        <v>0</v>
      </c>
      <c r="M71" s="13">
        <f t="shared" si="603"/>
        <v>0</v>
      </c>
      <c r="N71" s="13">
        <f t="shared" si="603"/>
        <v>0</v>
      </c>
      <c r="O71" s="13">
        <f t="shared" si="603"/>
        <v>0</v>
      </c>
      <c r="P71" s="13">
        <f t="shared" si="603"/>
        <v>0</v>
      </c>
      <c r="Q71" s="13">
        <f t="shared" si="603"/>
        <v>0</v>
      </c>
      <c r="R71" s="13">
        <f t="shared" si="603"/>
        <v>0</v>
      </c>
      <c r="S71" s="13">
        <f t="shared" si="603"/>
        <v>0</v>
      </c>
      <c r="T71" s="13">
        <f t="shared" si="603"/>
        <v>0</v>
      </c>
      <c r="AR71" s="8">
        <f t="shared" ref="AR71:BA71" si="604">SUM(AR66:AR70)</f>
        <v>0</v>
      </c>
      <c r="AS71" s="8">
        <f t="shared" si="604"/>
        <v>0</v>
      </c>
      <c r="AT71" s="8">
        <f t="shared" si="604"/>
        <v>0</v>
      </c>
      <c r="AU71" s="8">
        <f t="shared" si="604"/>
        <v>0</v>
      </c>
      <c r="AV71" s="8">
        <f t="shared" si="604"/>
        <v>0</v>
      </c>
      <c r="AW71" s="8">
        <f t="shared" si="604"/>
        <v>0</v>
      </c>
      <c r="AX71" s="8">
        <f t="shared" si="604"/>
        <v>0</v>
      </c>
      <c r="AY71" s="8">
        <f t="shared" si="604"/>
        <v>0</v>
      </c>
      <c r="AZ71" s="8">
        <f t="shared" si="604"/>
        <v>0</v>
      </c>
      <c r="BA71" s="8">
        <f t="shared" si="604"/>
        <v>0</v>
      </c>
      <c r="BB71" s="72">
        <f t="shared" ref="BB71" si="605">SUM(AR71:BA71)</f>
        <v>0</v>
      </c>
      <c r="CB71" s="30"/>
      <c r="CL71" s="47" t="str">
        <f t="shared" si="584"/>
        <v>Sum</v>
      </c>
      <c r="CM71" s="72">
        <f t="shared" ref="CM71:CW71" si="606">SUM(CM66:CM70)</f>
        <v>0</v>
      </c>
      <c r="CN71" s="72">
        <f t="shared" si="606"/>
        <v>0</v>
      </c>
      <c r="CO71" s="72">
        <f t="shared" si="606"/>
        <v>0</v>
      </c>
      <c r="CP71" s="72">
        <f t="shared" si="606"/>
        <v>0</v>
      </c>
      <c r="CQ71" s="72">
        <f t="shared" si="606"/>
        <v>0</v>
      </c>
      <c r="CR71" s="72">
        <f t="shared" si="606"/>
        <v>0</v>
      </c>
      <c r="CS71" s="72">
        <f t="shared" si="606"/>
        <v>0</v>
      </c>
      <c r="CT71" s="72">
        <f t="shared" si="606"/>
        <v>0</v>
      </c>
      <c r="CU71" s="72">
        <f t="shared" si="606"/>
        <v>0</v>
      </c>
      <c r="CV71" s="72">
        <f t="shared" si="606"/>
        <v>0</v>
      </c>
      <c r="CW71" s="72">
        <f t="shared" si="606"/>
        <v>0</v>
      </c>
      <c r="CZ71" s="47" t="str">
        <f t="shared" si="587"/>
        <v>Sum</v>
      </c>
      <c r="DA71" s="6">
        <f t="shared" si="588"/>
        <v>0</v>
      </c>
      <c r="DB71" s="6">
        <f t="shared" si="588"/>
        <v>0</v>
      </c>
      <c r="DC71" s="6">
        <f t="shared" si="588"/>
        <v>0</v>
      </c>
      <c r="DD71" s="6">
        <f t="shared" si="588"/>
        <v>0</v>
      </c>
      <c r="DE71" s="6">
        <f t="shared" si="588"/>
        <v>0</v>
      </c>
      <c r="DF71" s="6">
        <f t="shared" si="588"/>
        <v>0</v>
      </c>
      <c r="DG71" s="6">
        <f t="shared" si="588"/>
        <v>0</v>
      </c>
      <c r="DH71" s="6">
        <f t="shared" si="588"/>
        <v>0</v>
      </c>
      <c r="DI71" s="6">
        <f t="shared" si="588"/>
        <v>0</v>
      </c>
      <c r="DJ71" s="6">
        <f t="shared" si="588"/>
        <v>0</v>
      </c>
      <c r="DK71" s="72">
        <f t="shared" si="596"/>
        <v>0</v>
      </c>
      <c r="DM71" s="47" t="str">
        <f t="shared" si="65"/>
        <v>Sum</v>
      </c>
      <c r="DN71" s="6">
        <f t="shared" ref="DN71:DW71" si="607">IF($H71=$DM$1,CM71,0)</f>
        <v>0</v>
      </c>
      <c r="DO71" s="6">
        <f t="shared" si="607"/>
        <v>0</v>
      </c>
      <c r="DP71" s="6">
        <f t="shared" si="607"/>
        <v>0</v>
      </c>
      <c r="DQ71" s="6">
        <f t="shared" si="607"/>
        <v>0</v>
      </c>
      <c r="DR71" s="6">
        <f t="shared" si="607"/>
        <v>0</v>
      </c>
      <c r="DS71" s="6">
        <f t="shared" si="607"/>
        <v>0</v>
      </c>
      <c r="DT71" s="6">
        <f t="shared" si="607"/>
        <v>0</v>
      </c>
      <c r="DU71" s="6">
        <f t="shared" si="607"/>
        <v>0</v>
      </c>
      <c r="DV71" s="6">
        <f t="shared" si="607"/>
        <v>0</v>
      </c>
      <c r="DW71" s="6">
        <f t="shared" si="607"/>
        <v>0</v>
      </c>
      <c r="DX71" s="72">
        <f t="shared" si="597"/>
        <v>0</v>
      </c>
      <c r="DZ71" s="47" t="str">
        <f t="shared" si="67"/>
        <v>Sum</v>
      </c>
      <c r="EA71" s="6">
        <f t="shared" ref="EA71:EJ71" si="608">IF($H71=$DZ$1,CM71,0)</f>
        <v>0</v>
      </c>
      <c r="EB71" s="6">
        <f t="shared" si="608"/>
        <v>0</v>
      </c>
      <c r="EC71" s="6">
        <f t="shared" si="608"/>
        <v>0</v>
      </c>
      <c r="ED71" s="6">
        <f t="shared" si="608"/>
        <v>0</v>
      </c>
      <c r="EE71" s="6">
        <f t="shared" si="608"/>
        <v>0</v>
      </c>
      <c r="EF71" s="6">
        <f t="shared" si="608"/>
        <v>0</v>
      </c>
      <c r="EG71" s="6">
        <f t="shared" si="608"/>
        <v>0</v>
      </c>
      <c r="EH71" s="6">
        <f t="shared" si="608"/>
        <v>0</v>
      </c>
      <c r="EI71" s="6">
        <f t="shared" si="608"/>
        <v>0</v>
      </c>
      <c r="EJ71" s="6">
        <f t="shared" si="608"/>
        <v>0</v>
      </c>
      <c r="EK71" s="30">
        <f t="shared" si="598"/>
        <v>0</v>
      </c>
      <c r="EM71" s="47" t="str">
        <f t="shared" si="69"/>
        <v>Sum</v>
      </c>
      <c r="EN71" s="6">
        <f t="shared" ref="EN71:EW71" si="609">IF($H71=$EM$1,CM71,0)</f>
        <v>0</v>
      </c>
      <c r="EO71" s="6">
        <f t="shared" si="609"/>
        <v>0</v>
      </c>
      <c r="EP71" s="6">
        <f t="shared" si="609"/>
        <v>0</v>
      </c>
      <c r="EQ71" s="6">
        <f t="shared" si="609"/>
        <v>0</v>
      </c>
      <c r="ER71" s="6">
        <f t="shared" si="609"/>
        <v>0</v>
      </c>
      <c r="ES71" s="6">
        <f t="shared" si="609"/>
        <v>0</v>
      </c>
      <c r="ET71" s="6">
        <f t="shared" si="609"/>
        <v>0</v>
      </c>
      <c r="EU71" s="6">
        <f t="shared" si="609"/>
        <v>0</v>
      </c>
      <c r="EV71" s="6">
        <f t="shared" si="609"/>
        <v>0</v>
      </c>
      <c r="EW71" s="6">
        <f t="shared" si="609"/>
        <v>0</v>
      </c>
      <c r="EX71" s="30">
        <f t="shared" si="599"/>
        <v>0</v>
      </c>
      <c r="FA71" s="47" t="str">
        <f t="shared" si="55"/>
        <v>Sum</v>
      </c>
      <c r="FB71" s="8">
        <f t="shared" ref="FB71:FK71" si="610">SUM(FB67:FB69)</f>
        <v>0</v>
      </c>
      <c r="FC71" s="8">
        <f t="shared" si="610"/>
        <v>0</v>
      </c>
      <c r="FD71" s="8">
        <f t="shared" si="610"/>
        <v>0</v>
      </c>
      <c r="FE71" s="8">
        <f t="shared" si="610"/>
        <v>0</v>
      </c>
      <c r="FF71" s="8">
        <f t="shared" si="610"/>
        <v>0</v>
      </c>
      <c r="FG71" s="8">
        <f t="shared" si="610"/>
        <v>0</v>
      </c>
      <c r="FH71" s="8">
        <f t="shared" si="610"/>
        <v>0</v>
      </c>
      <c r="FI71" s="8">
        <f t="shared" si="610"/>
        <v>0</v>
      </c>
      <c r="FJ71" s="8">
        <f t="shared" si="610"/>
        <v>0</v>
      </c>
      <c r="FK71" s="8">
        <f t="shared" si="610"/>
        <v>0</v>
      </c>
      <c r="FL71" s="64">
        <f t="shared" ref="FL71" si="611">SUM(FB71:FK71)</f>
        <v>0</v>
      </c>
    </row>
    <row r="72" spans="2:168" customFormat="1" x14ac:dyDescent="0.2"/>
    <row r="73" spans="2:168" ht="23.25" customHeight="1" x14ac:dyDescent="0.25">
      <c r="B73" s="28" t="s">
        <v>142</v>
      </c>
      <c r="CB73" s="30"/>
      <c r="CM73" s="72"/>
      <c r="CN73" s="72"/>
      <c r="CO73" s="72"/>
      <c r="CP73" s="72"/>
      <c r="CQ73" s="72"/>
      <c r="CR73" s="72"/>
      <c r="CS73" s="72"/>
      <c r="CT73" s="72"/>
      <c r="CU73" s="72"/>
      <c r="CV73" s="72"/>
      <c r="CW73" s="72"/>
      <c r="CZ73" s="47"/>
      <c r="DA73" s="30"/>
      <c r="DB73" s="30"/>
      <c r="DC73" s="30"/>
      <c r="DD73" s="30"/>
      <c r="DE73" s="30"/>
      <c r="DF73" s="30"/>
      <c r="DG73" s="30"/>
      <c r="DH73" s="30"/>
      <c r="DI73" s="30"/>
      <c r="DJ73" s="30"/>
      <c r="DK73" s="30"/>
      <c r="DM73" s="47"/>
      <c r="DN73" s="30"/>
      <c r="DO73" s="30"/>
      <c r="DP73" s="30"/>
      <c r="DQ73" s="30"/>
      <c r="DR73" s="30"/>
      <c r="DS73" s="30"/>
      <c r="DT73" s="30"/>
      <c r="DU73" s="30"/>
      <c r="DV73" s="30"/>
      <c r="DW73" s="30"/>
      <c r="DX73" s="30"/>
      <c r="DZ73" s="47"/>
      <c r="EA73" s="30"/>
      <c r="EB73" s="30"/>
      <c r="EC73" s="30"/>
      <c r="ED73" s="30"/>
      <c r="EE73" s="30"/>
      <c r="EF73" s="30"/>
      <c r="EG73" s="30"/>
      <c r="EH73" s="30"/>
      <c r="EI73" s="30"/>
      <c r="EJ73" s="30"/>
      <c r="EK73" s="30"/>
      <c r="EM73" s="47"/>
      <c r="EN73" s="30"/>
      <c r="EO73" s="30"/>
      <c r="EP73" s="30"/>
      <c r="EQ73" s="30"/>
      <c r="ER73" s="30"/>
      <c r="ES73" s="30"/>
      <c r="ET73" s="30"/>
      <c r="EU73" s="30"/>
      <c r="EV73" s="30"/>
      <c r="EW73" s="30"/>
      <c r="EX73" s="30"/>
      <c r="FA73" s="47"/>
      <c r="FB73" s="30"/>
      <c r="FC73" s="30"/>
      <c r="FD73" s="30"/>
      <c r="FE73" s="30"/>
      <c r="FF73" s="30"/>
      <c r="FG73" s="30"/>
      <c r="FH73" s="30"/>
      <c r="FI73" s="30"/>
      <c r="FJ73" s="30"/>
      <c r="FK73" s="30"/>
      <c r="FL73" s="30"/>
    </row>
    <row r="74" spans="2:168" ht="15" x14ac:dyDescent="0.25">
      <c r="B74" s="12" t="s">
        <v>143</v>
      </c>
      <c r="C74" s="16" t="e">
        <f>C63+C52+C43+C31+C25+C13+C71</f>
        <v>#REF!</v>
      </c>
      <c r="D74" s="16"/>
      <c r="E74" s="16"/>
      <c r="F74" s="16">
        <f>SUM(K74:T74)</f>
        <v>0</v>
      </c>
      <c r="G74" s="16"/>
      <c r="H74" s="12"/>
      <c r="I74" s="12"/>
      <c r="J74" s="13"/>
      <c r="K74" s="13">
        <f>IFERROR(VLOOKUP(Registrering!#REF!,$CL$74:$CW$76,2,FALSE),0)</f>
        <v>0</v>
      </c>
      <c r="L74" s="13">
        <f>IFERROR(VLOOKUP(Registrering!#REF!,$CL$74:$CW$76,3,FALSE),0)</f>
        <v>0</v>
      </c>
      <c r="M74" s="13">
        <f>IFERROR(VLOOKUP(Registrering!#REF!,$CL$74:$CW$76,4,FALSE),0)</f>
        <v>0</v>
      </c>
      <c r="N74" s="13">
        <f>IFERROR(VLOOKUP(Registrering!#REF!,$CL$74:$CW$76,5,FALSE),0)</f>
        <v>0</v>
      </c>
      <c r="O74" s="13">
        <f>IFERROR(VLOOKUP(Registrering!#REF!,$CL$74:$CW$76,6,FALSE),0)</f>
        <v>0</v>
      </c>
      <c r="P74" s="13">
        <f>IFERROR(VLOOKUP(Registrering!#REF!,$CL$74:$CW$76,7,FALSE),0)</f>
        <v>0</v>
      </c>
      <c r="Q74" s="13">
        <f>IFERROR(VLOOKUP(Registrering!#REF!,$CL$74:$CW$76,8,FALSE),0)</f>
        <v>0</v>
      </c>
      <c r="R74" s="13">
        <f>IFERROR(VLOOKUP(Registrering!#REF!,$CL$74:$CW$76,9,FALSE),0)</f>
        <v>0</v>
      </c>
      <c r="S74" s="13">
        <f>IFERROR(VLOOKUP(Registrering!#REF!,$CL$74:$CW$76,10,FALSE),0)</f>
        <v>0</v>
      </c>
      <c r="T74" s="13">
        <f>IFERROR(VLOOKUP(Registrering!#REF!,$CL$74:$CW$76,11,FALSE),0)</f>
        <v>0</v>
      </c>
      <c r="CB74" s="30"/>
      <c r="CL74" s="47" t="s">
        <v>144</v>
      </c>
      <c r="CM74" s="72">
        <f t="shared" ref="CM74:CV74" si="612">CM63+CM45+CM52+CM70</f>
        <v>0</v>
      </c>
      <c r="CN74" s="72">
        <f t="shared" si="612"/>
        <v>0</v>
      </c>
      <c r="CO74" s="72">
        <f t="shared" si="612"/>
        <v>0</v>
      </c>
      <c r="CP74" s="72">
        <f t="shared" si="612"/>
        <v>0</v>
      </c>
      <c r="CQ74" s="72">
        <f t="shared" si="612"/>
        <v>0</v>
      </c>
      <c r="CR74" s="72">
        <f t="shared" si="612"/>
        <v>0</v>
      </c>
      <c r="CS74" s="72">
        <f t="shared" si="612"/>
        <v>0</v>
      </c>
      <c r="CT74" s="72">
        <f t="shared" si="612"/>
        <v>0</v>
      </c>
      <c r="CU74" s="72">
        <f t="shared" si="612"/>
        <v>0</v>
      </c>
      <c r="CV74" s="72">
        <f t="shared" si="612"/>
        <v>0</v>
      </c>
      <c r="CW74" s="73">
        <f>SUM(CM74:CV74)</f>
        <v>0</v>
      </c>
      <c r="CZ74" s="47"/>
      <c r="DA74" s="30">
        <f t="shared" ref="DA74:DK74" si="613">SUM(DA56:DA62)+SUM(DA48:DA51)+SUM(DA34:DA42)+SUM(DA16:DA24)+SUM(DA4:DA12)+DA70</f>
        <v>0</v>
      </c>
      <c r="DB74" s="30">
        <f t="shared" si="613"/>
        <v>0</v>
      </c>
      <c r="DC74" s="30">
        <f t="shared" si="613"/>
        <v>0</v>
      </c>
      <c r="DD74" s="30">
        <f t="shared" si="613"/>
        <v>0</v>
      </c>
      <c r="DE74" s="30">
        <f t="shared" si="613"/>
        <v>0</v>
      </c>
      <c r="DF74" s="30">
        <f t="shared" si="613"/>
        <v>0</v>
      </c>
      <c r="DG74" s="30">
        <f t="shared" si="613"/>
        <v>0</v>
      </c>
      <c r="DH74" s="30">
        <f t="shared" si="613"/>
        <v>0</v>
      </c>
      <c r="DI74" s="30">
        <f t="shared" si="613"/>
        <v>0</v>
      </c>
      <c r="DJ74" s="30">
        <f t="shared" si="613"/>
        <v>0</v>
      </c>
      <c r="DK74" s="30">
        <f t="shared" si="613"/>
        <v>0</v>
      </c>
      <c r="DL74" s="30">
        <f t="shared" ref="DL74:EX74" si="614">SUM(DL56:DL62)+SUM(DL48:DL51)+SUM(DL34:DL42)+SUM(DL16:DL24)+SUM(DL4:DL12)</f>
        <v>0</v>
      </c>
      <c r="DM74" s="30">
        <f t="shared" si="614"/>
        <v>0</v>
      </c>
      <c r="DN74" s="30">
        <f t="shared" si="614"/>
        <v>0</v>
      </c>
      <c r="DO74" s="30">
        <f t="shared" si="614"/>
        <v>0</v>
      </c>
      <c r="DP74" s="30">
        <f t="shared" si="614"/>
        <v>0</v>
      </c>
      <c r="DQ74" s="30">
        <f t="shared" si="614"/>
        <v>0</v>
      </c>
      <c r="DR74" s="30">
        <f t="shared" si="614"/>
        <v>0</v>
      </c>
      <c r="DS74" s="30">
        <f t="shared" si="614"/>
        <v>0</v>
      </c>
      <c r="DT74" s="30">
        <f t="shared" si="614"/>
        <v>0</v>
      </c>
      <c r="DU74" s="30">
        <f t="shared" si="614"/>
        <v>0</v>
      </c>
      <c r="DV74" s="30">
        <f t="shared" si="614"/>
        <v>0</v>
      </c>
      <c r="DW74" s="30">
        <f t="shared" si="614"/>
        <v>0</v>
      </c>
      <c r="DX74" s="30">
        <f t="shared" si="614"/>
        <v>0</v>
      </c>
      <c r="DY74" s="30">
        <f t="shared" si="614"/>
        <v>0</v>
      </c>
      <c r="DZ74" s="30">
        <f t="shared" si="614"/>
        <v>0</v>
      </c>
      <c r="EA74" s="30">
        <f t="shared" si="614"/>
        <v>0</v>
      </c>
      <c r="EB74" s="30">
        <f t="shared" si="614"/>
        <v>0</v>
      </c>
      <c r="EC74" s="30">
        <f t="shared" si="614"/>
        <v>0</v>
      </c>
      <c r="ED74" s="30">
        <f t="shared" si="614"/>
        <v>0</v>
      </c>
      <c r="EE74" s="30">
        <f t="shared" si="614"/>
        <v>0</v>
      </c>
      <c r="EF74" s="30">
        <f t="shared" si="614"/>
        <v>0</v>
      </c>
      <c r="EG74" s="30">
        <f t="shared" si="614"/>
        <v>0</v>
      </c>
      <c r="EH74" s="30">
        <f t="shared" si="614"/>
        <v>0</v>
      </c>
      <c r="EI74" s="30">
        <f t="shared" si="614"/>
        <v>0</v>
      </c>
      <c r="EJ74" s="30">
        <f t="shared" si="614"/>
        <v>0</v>
      </c>
      <c r="EK74" s="30">
        <f t="shared" si="614"/>
        <v>0</v>
      </c>
      <c r="EL74" s="30">
        <f t="shared" si="614"/>
        <v>0</v>
      </c>
      <c r="EM74" s="30">
        <f t="shared" si="614"/>
        <v>0</v>
      </c>
      <c r="EN74" s="30">
        <f t="shared" si="614"/>
        <v>0</v>
      </c>
      <c r="EO74" s="30">
        <f t="shared" si="614"/>
        <v>0</v>
      </c>
      <c r="EP74" s="30">
        <f t="shared" si="614"/>
        <v>0</v>
      </c>
      <c r="EQ74" s="30">
        <f t="shared" si="614"/>
        <v>0</v>
      </c>
      <c r="ER74" s="30">
        <f t="shared" si="614"/>
        <v>0</v>
      </c>
      <c r="ES74" s="30">
        <f t="shared" si="614"/>
        <v>0</v>
      </c>
      <c r="ET74" s="30">
        <f t="shared" si="614"/>
        <v>0</v>
      </c>
      <c r="EU74" s="30">
        <f t="shared" si="614"/>
        <v>0</v>
      </c>
      <c r="EV74" s="30">
        <f t="shared" si="614"/>
        <v>0</v>
      </c>
      <c r="EW74" s="30">
        <f t="shared" si="614"/>
        <v>0</v>
      </c>
      <c r="EX74" s="30">
        <f t="shared" si="614"/>
        <v>0</v>
      </c>
      <c r="FA74" s="30">
        <f t="shared" ref="FA74:FL74" si="615">SUM(FA56:FA62)+SUM(FA48:FA51)+SUM(FA34:FA42)+SUM(FA16:FA24)+SUM(FA4:FA12)</f>
        <v>0</v>
      </c>
      <c r="FB74" s="30">
        <f t="shared" si="615"/>
        <v>0</v>
      </c>
      <c r="FC74" s="30">
        <f t="shared" si="615"/>
        <v>0</v>
      </c>
      <c r="FD74" s="30">
        <f t="shared" si="615"/>
        <v>0</v>
      </c>
      <c r="FE74" s="30">
        <f t="shared" si="615"/>
        <v>0</v>
      </c>
      <c r="FF74" s="30">
        <f t="shared" si="615"/>
        <v>0</v>
      </c>
      <c r="FG74" s="30">
        <f t="shared" si="615"/>
        <v>0</v>
      </c>
      <c r="FH74" s="30">
        <f t="shared" si="615"/>
        <v>0</v>
      </c>
      <c r="FI74" s="30">
        <f t="shared" si="615"/>
        <v>0</v>
      </c>
      <c r="FJ74" s="30">
        <f t="shared" si="615"/>
        <v>0</v>
      </c>
      <c r="FK74" s="30">
        <f t="shared" si="615"/>
        <v>0</v>
      </c>
      <c r="FL74" s="30">
        <f t="shared" si="615"/>
        <v>0</v>
      </c>
    </row>
    <row r="75" spans="2:168" ht="15" x14ac:dyDescent="0.25">
      <c r="B75" s="12" t="s">
        <v>145</v>
      </c>
      <c r="C75" s="16"/>
      <c r="D75" s="12"/>
      <c r="E75" s="16"/>
      <c r="F75" s="16">
        <f t="shared" ref="F75" si="616">SUM(K75:T75)</f>
        <v>0</v>
      </c>
      <c r="G75" s="16"/>
      <c r="H75" s="12"/>
      <c r="I75" s="12"/>
      <c r="J75" s="13"/>
      <c r="K75" s="13">
        <f>K74/2</f>
        <v>0</v>
      </c>
      <c r="L75" s="13">
        <f t="shared" ref="L75:T75" si="617">L74/2</f>
        <v>0</v>
      </c>
      <c r="M75" s="13">
        <f t="shared" si="617"/>
        <v>0</v>
      </c>
      <c r="N75" s="13">
        <f t="shared" si="617"/>
        <v>0</v>
      </c>
      <c r="O75" s="13">
        <f t="shared" si="617"/>
        <v>0</v>
      </c>
      <c r="P75" s="13">
        <f t="shared" si="617"/>
        <v>0</v>
      </c>
      <c r="Q75" s="13">
        <f t="shared" si="617"/>
        <v>0</v>
      </c>
      <c r="R75" s="13">
        <f t="shared" si="617"/>
        <v>0</v>
      </c>
      <c r="S75" s="13">
        <f t="shared" si="617"/>
        <v>0</v>
      </c>
      <c r="T75" s="13">
        <f t="shared" si="617"/>
        <v>0</v>
      </c>
      <c r="CB75" s="30"/>
      <c r="CL75" s="47" t="s">
        <v>146</v>
      </c>
      <c r="CM75" s="73">
        <f t="shared" ref="CM75:CV75" si="618">K71-K70</f>
        <v>0</v>
      </c>
      <c r="CN75" s="73">
        <f t="shared" si="618"/>
        <v>0</v>
      </c>
      <c r="CO75" s="73">
        <f t="shared" si="618"/>
        <v>0</v>
      </c>
      <c r="CP75" s="73">
        <f t="shared" si="618"/>
        <v>0</v>
      </c>
      <c r="CQ75" s="73">
        <f t="shared" si="618"/>
        <v>0</v>
      </c>
      <c r="CR75" s="73">
        <f t="shared" si="618"/>
        <v>0</v>
      </c>
      <c r="CS75" s="73">
        <f t="shared" si="618"/>
        <v>0</v>
      </c>
      <c r="CT75" s="73">
        <f t="shared" si="618"/>
        <v>0</v>
      </c>
      <c r="CU75" s="73">
        <f t="shared" si="618"/>
        <v>0</v>
      </c>
      <c r="CV75" s="73">
        <f t="shared" si="618"/>
        <v>0</v>
      </c>
      <c r="CW75" s="73">
        <f>SUM(CM75:CV75)</f>
        <v>0</v>
      </c>
      <c r="CZ75" s="47" t="s">
        <v>32</v>
      </c>
      <c r="DA75" s="30">
        <f t="shared" ref="DA75:DJ75" si="619">DA45+DA52</f>
        <v>0</v>
      </c>
      <c r="DB75" s="30">
        <f t="shared" si="619"/>
        <v>0</v>
      </c>
      <c r="DC75" s="30">
        <f t="shared" si="619"/>
        <v>0</v>
      </c>
      <c r="DD75" s="30">
        <f t="shared" si="619"/>
        <v>0</v>
      </c>
      <c r="DE75" s="30">
        <f t="shared" si="619"/>
        <v>0</v>
      </c>
      <c r="DF75" s="30">
        <f t="shared" si="619"/>
        <v>0</v>
      </c>
      <c r="DG75" s="30">
        <f t="shared" si="619"/>
        <v>0</v>
      </c>
      <c r="DH75" s="30">
        <f t="shared" si="619"/>
        <v>0</v>
      </c>
      <c r="DI75" s="30">
        <f t="shared" si="619"/>
        <v>0</v>
      </c>
      <c r="DJ75" s="30">
        <f t="shared" si="619"/>
        <v>0</v>
      </c>
      <c r="DK75" s="30">
        <f>DK52+DK45+DK25+DK13</f>
        <v>0</v>
      </c>
      <c r="DM75" s="47"/>
      <c r="DX75" s="32"/>
      <c r="DZ75" s="47"/>
      <c r="EK75" s="32"/>
      <c r="EM75" s="47"/>
      <c r="EX75" s="32"/>
      <c r="FA75" s="47"/>
      <c r="FL75" s="32"/>
    </row>
    <row r="76" spans="2:168" ht="15" x14ac:dyDescent="0.25">
      <c r="B76"/>
      <c r="C76"/>
      <c r="D76"/>
      <c r="E76"/>
      <c r="F76"/>
      <c r="G76"/>
      <c r="H76"/>
      <c r="I76"/>
      <c r="J76"/>
      <c r="K76"/>
      <c r="L76"/>
      <c r="AR76" s="30">
        <f t="shared" ref="AR76:BA76" si="620">AR45+AR52+AR63+AR70+BC45</f>
        <v>0</v>
      </c>
      <c r="AS76" s="30">
        <f t="shared" si="620"/>
        <v>0</v>
      </c>
      <c r="AT76" s="30">
        <f t="shared" si="620"/>
        <v>0</v>
      </c>
      <c r="AU76" s="30">
        <f t="shared" si="620"/>
        <v>0</v>
      </c>
      <c r="AV76" s="30">
        <f t="shared" si="620"/>
        <v>0</v>
      </c>
      <c r="AW76" s="30">
        <f t="shared" si="620"/>
        <v>0</v>
      </c>
      <c r="AX76" s="30">
        <f t="shared" si="620"/>
        <v>0</v>
      </c>
      <c r="AY76" s="30">
        <f t="shared" si="620"/>
        <v>0</v>
      </c>
      <c r="AZ76" s="30">
        <f t="shared" si="620"/>
        <v>0</v>
      </c>
      <c r="BA76" s="30">
        <f t="shared" si="620"/>
        <v>0</v>
      </c>
      <c r="BB76" s="30">
        <f>SUM(AR76:BA76)</f>
        <v>0</v>
      </c>
      <c r="CB76" s="30"/>
      <c r="CL76" s="22" t="s">
        <v>19</v>
      </c>
      <c r="CM76" s="73">
        <f t="shared" ref="CM76:CV76" si="621">-(AR31+CA45+FB74)</f>
        <v>0</v>
      </c>
      <c r="CN76" s="73">
        <f t="shared" si="621"/>
        <v>0</v>
      </c>
      <c r="CO76" s="73">
        <f t="shared" si="621"/>
        <v>0</v>
      </c>
      <c r="CP76" s="73">
        <f t="shared" si="621"/>
        <v>0</v>
      </c>
      <c r="CQ76" s="73">
        <f t="shared" si="621"/>
        <v>0</v>
      </c>
      <c r="CR76" s="73">
        <f t="shared" si="621"/>
        <v>0</v>
      </c>
      <c r="CS76" s="73">
        <f t="shared" si="621"/>
        <v>0</v>
      </c>
      <c r="CT76" s="73">
        <f t="shared" si="621"/>
        <v>0</v>
      </c>
      <c r="CU76" s="73">
        <f t="shared" si="621"/>
        <v>0</v>
      </c>
      <c r="CV76" s="73">
        <f t="shared" si="621"/>
        <v>0</v>
      </c>
      <c r="CW76" s="73">
        <f>SUM(CM76:CV76)</f>
        <v>0</v>
      </c>
      <c r="DA76" s="32"/>
      <c r="DB76" s="32"/>
      <c r="DC76" s="32"/>
      <c r="DD76" s="32"/>
      <c r="DE76" s="32"/>
      <c r="DF76" s="32"/>
      <c r="DG76" s="32"/>
      <c r="DH76" s="32"/>
      <c r="DI76" s="32"/>
      <c r="DJ76" s="32"/>
      <c r="DK76" s="32"/>
      <c r="DN76" s="32"/>
      <c r="DO76" s="32"/>
      <c r="DP76" s="32"/>
      <c r="DQ76" s="32"/>
      <c r="DR76" s="32"/>
      <c r="DS76" s="32"/>
      <c r="DT76" s="32"/>
      <c r="DU76" s="32"/>
      <c r="DV76" s="32"/>
      <c r="DW76" s="32"/>
      <c r="DX76" s="32"/>
      <c r="EA76" s="32"/>
      <c r="EB76" s="32"/>
      <c r="EC76" s="32"/>
      <c r="ED76" s="32"/>
      <c r="EE76" s="32"/>
      <c r="EF76" s="32"/>
      <c r="EG76" s="32"/>
      <c r="EH76" s="32"/>
      <c r="EI76" s="32"/>
      <c r="EJ76" s="32"/>
      <c r="EK76" s="32"/>
      <c r="EN76" s="32"/>
      <c r="EO76" s="32"/>
      <c r="EP76" s="32"/>
      <c r="EQ76" s="32"/>
      <c r="ER76" s="32"/>
      <c r="ES76" s="32"/>
      <c r="ET76" s="32"/>
      <c r="EU76" s="32"/>
      <c r="EV76" s="32"/>
      <c r="EW76" s="32"/>
      <c r="EX76" s="32"/>
      <c r="FB76" s="32"/>
      <c r="FC76" s="32"/>
      <c r="FD76" s="32"/>
      <c r="FE76" s="32"/>
      <c r="FF76" s="32"/>
      <c r="FG76" s="32"/>
      <c r="FH76" s="32"/>
      <c r="FI76" s="32"/>
      <c r="FJ76" s="32"/>
      <c r="FK76" s="32"/>
      <c r="FL76" s="32"/>
    </row>
    <row r="77" spans="2:168" ht="14.45" customHeight="1" x14ac:dyDescent="0.25">
      <c r="B77" s="675" t="s">
        <v>147</v>
      </c>
      <c r="C77" s="675"/>
      <c r="D77" s="426"/>
      <c r="E77" s="426"/>
      <c r="F77" s="426"/>
      <c r="G77" s="426"/>
      <c r="CB77" s="30"/>
      <c r="CM77" s="32"/>
      <c r="CN77" s="32"/>
      <c r="CZ77" s="47"/>
      <c r="DM77" s="47"/>
      <c r="DZ77" s="47"/>
      <c r="EM77" s="47"/>
      <c r="FA77" s="47"/>
    </row>
    <row r="78" spans="2:168" ht="15" x14ac:dyDescent="0.25">
      <c r="B78" s="675"/>
      <c r="C78" s="675"/>
      <c r="D78" s="426"/>
      <c r="E78" s="426"/>
      <c r="F78" s="426"/>
      <c r="G78" s="426"/>
      <c r="O78" s="32"/>
      <c r="R78" s="32"/>
      <c r="S78"/>
      <c r="T78" s="32"/>
      <c r="BD78" s="66"/>
      <c r="CB78" s="30"/>
      <c r="CZ78" s="47"/>
      <c r="DM78" s="47"/>
      <c r="DZ78" s="47"/>
      <c r="EM78" s="47"/>
      <c r="FA78" s="47"/>
    </row>
    <row r="79" spans="2:168" ht="13.5" thickBot="1" x14ac:dyDescent="0.25">
      <c r="I79" s="423"/>
      <c r="M79" s="32"/>
      <c r="O79" s="32"/>
      <c r="P79" s="275"/>
      <c r="R79" s="32"/>
      <c r="S79"/>
      <c r="T79" s="32"/>
      <c r="BD79" s="66"/>
      <c r="CB79" s="30"/>
      <c r="CZ79" s="47"/>
      <c r="DM79" s="47"/>
      <c r="DZ79" s="47"/>
      <c r="EM79" s="47"/>
      <c r="FA79" s="47"/>
    </row>
    <row r="80" spans="2:168" ht="15" x14ac:dyDescent="0.25">
      <c r="B80" s="343" t="s">
        <v>148</v>
      </c>
      <c r="C80" s="344"/>
      <c r="D80" s="344"/>
      <c r="E80" s="345">
        <f>IFERROR((SUM(FO45:FX45))/(SUM(AR45:BA45)),0)</f>
        <v>0</v>
      </c>
      <c r="G80" s="32"/>
      <c r="I80" s="32"/>
      <c r="M80" s="32"/>
      <c r="O80" s="32"/>
      <c r="S80"/>
      <c r="T80" s="32"/>
      <c r="BC80" s="212"/>
      <c r="BD80" s="212"/>
      <c r="BE80" s="212"/>
      <c r="BF80" s="212"/>
      <c r="BG80" s="212"/>
      <c r="BH80" s="212"/>
      <c r="BI80" s="212"/>
      <c r="BJ80" s="212"/>
      <c r="BK80" s="212"/>
      <c r="BL80" s="212"/>
      <c r="BM80" s="109"/>
      <c r="CB80" s="30"/>
      <c r="CZ80" s="47"/>
      <c r="DM80" s="47"/>
      <c r="DZ80" s="47"/>
      <c r="EM80" s="47"/>
      <c r="FA80" s="47"/>
    </row>
    <row r="81" spans="2:157" ht="15" x14ac:dyDescent="0.25">
      <c r="B81" s="346" t="s">
        <v>149</v>
      </c>
      <c r="E81" s="347">
        <f>IF(E82&gt;E80,E82,E80)</f>
        <v>0</v>
      </c>
      <c r="G81" s="32"/>
      <c r="I81" s="32"/>
      <c r="M81" s="32"/>
      <c r="O81" s="32"/>
      <c r="S81"/>
      <c r="T81" s="32"/>
      <c r="BC81" s="211"/>
      <c r="BD81" s="319"/>
      <c r="BE81" s="319"/>
      <c r="BF81" s="319"/>
      <c r="BG81" s="319"/>
      <c r="BH81" s="319"/>
      <c r="BI81" s="319"/>
      <c r="BJ81" s="319"/>
      <c r="BK81" s="319"/>
      <c r="BL81" s="319"/>
      <c r="BM81" s="109"/>
      <c r="CB81" s="30"/>
      <c r="CZ81" s="47"/>
      <c r="DM81" s="47"/>
      <c r="DZ81" s="47"/>
      <c r="EM81" s="47"/>
      <c r="FA81" s="47"/>
    </row>
    <row r="82" spans="2:157" ht="15" x14ac:dyDescent="0.25">
      <c r="B82" s="506" t="s">
        <v>150</v>
      </c>
      <c r="C82"/>
      <c r="D82"/>
      <c r="E82" s="348">
        <f>IFERROR(IF(E83="",IF(-SUM((Budsjett_FL!$F$74/2)+$F$52,(Budsjett_FL!$F$63-$F$60-F62+F70/2),Budsjett_FL!$D$13,$D$43)/SUM(Budsjett_FL!$D$13+$D$43)&lt;0,0,-SUM((Budsjett_FL!$F$74/2)+$F$52,(Budsjett_FL!$F$63-$F$60-F62+F70/2),Budsjett_FL!$D$13,$D$43)/SUM(Budsjett_FL!$D$13+$D$43)),E83),0)</f>
        <v>0</v>
      </c>
      <c r="F82" s="32"/>
      <c r="G82" s="32"/>
      <c r="I82" s="32"/>
      <c r="M82" s="273"/>
      <c r="O82" s="116"/>
      <c r="P82"/>
      <c r="Q82"/>
      <c r="R82"/>
      <c r="S82"/>
      <c r="T82"/>
      <c r="BB82" s="210"/>
      <c r="BO82" s="320"/>
      <c r="BP82" s="320"/>
      <c r="BQ82" s="320"/>
      <c r="BR82" s="320"/>
      <c r="BS82" s="320"/>
      <c r="BT82" s="320"/>
      <c r="BU82" s="320"/>
      <c r="BV82" s="320"/>
      <c r="BW82" s="320"/>
      <c r="BX82" s="320"/>
      <c r="CB82" s="30"/>
      <c r="CZ82" s="47"/>
      <c r="DM82" s="47"/>
      <c r="DZ82" s="47"/>
      <c r="EM82" s="47"/>
      <c r="FA82" s="47"/>
    </row>
    <row r="83" spans="2:157" ht="15" x14ac:dyDescent="0.25">
      <c r="B83" s="506" t="s">
        <v>151</v>
      </c>
      <c r="C83"/>
      <c r="D83"/>
      <c r="E83" s="367"/>
      <c r="G83" s="34"/>
      <c r="I83" s="32"/>
      <c r="M83" s="32"/>
      <c r="BB83" s="210"/>
      <c r="BO83" s="320"/>
      <c r="BP83" s="320"/>
      <c r="BQ83" s="320"/>
      <c r="BR83" s="320"/>
      <c r="BS83" s="320"/>
      <c r="BT83" s="320"/>
      <c r="BU83" s="320"/>
      <c r="BV83" s="320"/>
      <c r="BW83" s="320"/>
      <c r="BX83" s="320"/>
      <c r="CB83" s="30"/>
      <c r="CZ83" s="47"/>
      <c r="DM83" s="47"/>
      <c r="DZ83" s="47"/>
      <c r="EM83" s="47"/>
      <c r="FA83" s="47"/>
    </row>
    <row r="84" spans="2:157" ht="15" x14ac:dyDescent="0.25">
      <c r="B84" s="506"/>
      <c r="C84"/>
      <c r="D84"/>
      <c r="E84" s="507"/>
      <c r="F84"/>
      <c r="G84"/>
      <c r="I84" s="32"/>
      <c r="M84" s="32"/>
      <c r="U84" s="112"/>
      <c r="BB84" s="210"/>
      <c r="BC84" s="329"/>
      <c r="BM84" s="30"/>
      <c r="CB84" s="30"/>
      <c r="CL84" s="27" t="s">
        <v>152</v>
      </c>
      <c r="CM84" s="22">
        <f t="shared" ref="CM84:CV84" si="622">SUMIF($CL$4:$CL$24,$CL84,CM$4:CM$24)</f>
        <v>0</v>
      </c>
      <c r="CN84" s="22">
        <f t="shared" si="622"/>
        <v>0</v>
      </c>
      <c r="CO84" s="22">
        <f t="shared" si="622"/>
        <v>0</v>
      </c>
      <c r="CP84" s="22">
        <f t="shared" si="622"/>
        <v>0</v>
      </c>
      <c r="CQ84" s="22">
        <f t="shared" si="622"/>
        <v>0</v>
      </c>
      <c r="CR84" s="22">
        <f t="shared" si="622"/>
        <v>0</v>
      </c>
      <c r="CS84" s="22">
        <f t="shared" si="622"/>
        <v>0</v>
      </c>
      <c r="CT84" s="22">
        <f t="shared" si="622"/>
        <v>0</v>
      </c>
      <c r="CU84" s="22">
        <f t="shared" si="622"/>
        <v>0</v>
      </c>
      <c r="CV84" s="22">
        <f t="shared" si="622"/>
        <v>0</v>
      </c>
      <c r="CZ84" s="47"/>
      <c r="DM84" s="47"/>
      <c r="DZ84" s="47"/>
      <c r="EM84" s="47"/>
      <c r="FA84" s="47"/>
    </row>
    <row r="85" spans="2:157" ht="15.75" thickBot="1" x14ac:dyDescent="0.3">
      <c r="B85" s="508" t="s">
        <v>153</v>
      </c>
      <c r="C85" s="509"/>
      <c r="D85" s="509"/>
      <c r="E85" s="349"/>
      <c r="F85"/>
      <c r="G85"/>
      <c r="I85" s="424"/>
      <c r="J85" s="423"/>
      <c r="M85" s="425"/>
      <c r="Q85"/>
      <c r="R85"/>
      <c r="S85"/>
      <c r="T85"/>
      <c r="BB85" s="210"/>
      <c r="BC85" s="329"/>
      <c r="BM85" s="30"/>
      <c r="CB85" s="30"/>
      <c r="CL85" s="27"/>
      <c r="CZ85" s="47"/>
      <c r="DM85" s="47"/>
      <c r="DZ85" s="47"/>
      <c r="EM85" s="47"/>
      <c r="FA85" s="47"/>
    </row>
    <row r="86" spans="2:157" ht="15" x14ac:dyDescent="0.25">
      <c r="F86"/>
      <c r="G86"/>
      <c r="I86" s="505"/>
      <c r="BC86" s="212"/>
      <c r="BD86" s="320"/>
      <c r="BE86" s="320"/>
      <c r="BF86" s="320"/>
      <c r="BG86" s="320"/>
      <c r="BH86" s="320"/>
      <c r="BI86" s="320"/>
      <c r="BJ86" s="320"/>
      <c r="BK86" s="320"/>
      <c r="BL86" s="320"/>
      <c r="CB86" s="30"/>
      <c r="CL86" s="27" t="s">
        <v>40</v>
      </c>
      <c r="CM86" s="22">
        <f t="shared" ref="CM86:CV90" si="623">SUMIF($CL$4:$CL$24,$CL86,CM$4:CM$24)</f>
        <v>0</v>
      </c>
      <c r="CN86" s="22">
        <f t="shared" si="623"/>
        <v>0</v>
      </c>
      <c r="CO86" s="22">
        <f t="shared" si="623"/>
        <v>0</v>
      </c>
      <c r="CP86" s="22">
        <f t="shared" si="623"/>
        <v>0</v>
      </c>
      <c r="CQ86" s="22">
        <f t="shared" si="623"/>
        <v>0</v>
      </c>
      <c r="CR86" s="22">
        <f t="shared" si="623"/>
        <v>0</v>
      </c>
      <c r="CS86" s="22">
        <f t="shared" si="623"/>
        <v>0</v>
      </c>
      <c r="CT86" s="22">
        <f t="shared" si="623"/>
        <v>0</v>
      </c>
      <c r="CU86" s="22">
        <f t="shared" si="623"/>
        <v>0</v>
      </c>
      <c r="CV86" s="22">
        <f t="shared" si="623"/>
        <v>0</v>
      </c>
      <c r="CZ86" s="47"/>
      <c r="DM86" s="47"/>
      <c r="DZ86" s="47"/>
      <c r="EM86" s="47"/>
      <c r="FA86" s="47"/>
    </row>
    <row r="87" spans="2:157" x14ac:dyDescent="0.2">
      <c r="F87"/>
      <c r="G87"/>
      <c r="I87" s="32"/>
      <c r="BC87" s="66"/>
      <c r="BD87" s="66"/>
      <c r="BE87" s="66"/>
      <c r="BF87" s="66"/>
      <c r="BG87" s="66"/>
      <c r="BH87" s="66"/>
      <c r="BI87" s="66"/>
      <c r="BJ87" s="66"/>
      <c r="BK87" s="66"/>
      <c r="BL87" s="66"/>
      <c r="CB87" s="30"/>
      <c r="CL87" s="27" t="s">
        <v>59</v>
      </c>
      <c r="CM87" s="22">
        <f t="shared" si="623"/>
        <v>0</v>
      </c>
      <c r="CN87" s="22">
        <f t="shared" si="623"/>
        <v>0</v>
      </c>
      <c r="CO87" s="22">
        <f t="shared" si="623"/>
        <v>0</v>
      </c>
      <c r="CP87" s="22">
        <f t="shared" si="623"/>
        <v>0</v>
      </c>
      <c r="CQ87" s="22">
        <f t="shared" si="623"/>
        <v>0</v>
      </c>
      <c r="CR87" s="22">
        <f t="shared" si="623"/>
        <v>0</v>
      </c>
      <c r="CS87" s="22">
        <f t="shared" si="623"/>
        <v>0</v>
      </c>
      <c r="CT87" s="22">
        <f t="shared" si="623"/>
        <v>0</v>
      </c>
      <c r="CU87" s="22">
        <f t="shared" si="623"/>
        <v>0</v>
      </c>
      <c r="CV87" s="22">
        <f t="shared" si="623"/>
        <v>0</v>
      </c>
      <c r="CZ87" s="47"/>
      <c r="DM87" s="47"/>
      <c r="DZ87" s="47"/>
      <c r="EM87" s="47"/>
      <c r="FA87" s="47"/>
    </row>
    <row r="88" spans="2:157" ht="15" customHeight="1" x14ac:dyDescent="0.2">
      <c r="F88"/>
      <c r="G88"/>
      <c r="I88" s="273"/>
      <c r="BC88" s="30"/>
      <c r="BD88" s="30"/>
      <c r="BE88" s="30"/>
      <c r="BF88" s="30"/>
      <c r="BG88" s="30"/>
      <c r="BH88" s="30"/>
      <c r="BI88" s="30"/>
      <c r="BJ88" s="30"/>
      <c r="BK88" s="30"/>
      <c r="BL88" s="30"/>
      <c r="BM88" s="30"/>
      <c r="CB88" s="30"/>
      <c r="CL88" s="27" t="s">
        <v>60</v>
      </c>
      <c r="CM88" s="22">
        <f t="shared" si="623"/>
        <v>0</v>
      </c>
      <c r="CN88" s="22">
        <f t="shared" si="623"/>
        <v>0</v>
      </c>
      <c r="CO88" s="22">
        <f t="shared" si="623"/>
        <v>0</v>
      </c>
      <c r="CP88" s="22">
        <f t="shared" si="623"/>
        <v>0</v>
      </c>
      <c r="CQ88" s="22">
        <f t="shared" si="623"/>
        <v>0</v>
      </c>
      <c r="CR88" s="22">
        <f t="shared" si="623"/>
        <v>0</v>
      </c>
      <c r="CS88" s="22">
        <f t="shared" si="623"/>
        <v>0</v>
      </c>
      <c r="CT88" s="22">
        <f t="shared" si="623"/>
        <v>0</v>
      </c>
      <c r="CU88" s="22">
        <f t="shared" si="623"/>
        <v>0</v>
      </c>
      <c r="CV88" s="22">
        <f t="shared" si="623"/>
        <v>0</v>
      </c>
      <c r="CZ88" s="47"/>
      <c r="DM88" s="47"/>
      <c r="DZ88" s="47"/>
      <c r="EM88" s="47"/>
      <c r="FA88" s="47"/>
    </row>
    <row r="89" spans="2:157" ht="15" x14ac:dyDescent="0.25">
      <c r="F89" s="570"/>
      <c r="I89" s="32"/>
      <c r="M89" s="32"/>
      <c r="BC89" s="212"/>
      <c r="BD89" s="320"/>
      <c r="BE89" s="320"/>
      <c r="BF89" s="320"/>
      <c r="BG89" s="320"/>
      <c r="BH89" s="320"/>
      <c r="BI89" s="320"/>
      <c r="BJ89" s="320"/>
      <c r="BK89" s="320"/>
      <c r="BL89" s="320"/>
      <c r="BM89" s="30"/>
      <c r="CB89" s="30"/>
      <c r="CL89" s="27" t="s">
        <v>61</v>
      </c>
      <c r="CM89" s="22">
        <f t="shared" si="623"/>
        <v>0</v>
      </c>
      <c r="CN89" s="22">
        <f t="shared" si="623"/>
        <v>0</v>
      </c>
      <c r="CO89" s="22">
        <f t="shared" si="623"/>
        <v>0</v>
      </c>
      <c r="CP89" s="22">
        <f t="shared" si="623"/>
        <v>0</v>
      </c>
      <c r="CQ89" s="22">
        <f t="shared" si="623"/>
        <v>0</v>
      </c>
      <c r="CR89" s="22">
        <f t="shared" si="623"/>
        <v>0</v>
      </c>
      <c r="CS89" s="22">
        <f t="shared" si="623"/>
        <v>0</v>
      </c>
      <c r="CT89" s="22">
        <f t="shared" si="623"/>
        <v>0</v>
      </c>
      <c r="CU89" s="22">
        <f t="shared" si="623"/>
        <v>0</v>
      </c>
      <c r="CV89" s="22">
        <f t="shared" si="623"/>
        <v>0</v>
      </c>
      <c r="CZ89" s="47"/>
      <c r="DM89" s="47"/>
      <c r="DZ89" s="47"/>
      <c r="EM89" s="47"/>
      <c r="FA89" s="47"/>
    </row>
    <row r="90" spans="2:157" ht="15" x14ac:dyDescent="0.25">
      <c r="N90" s="321"/>
      <c r="CB90" s="30"/>
      <c r="CL90" s="27" t="s">
        <v>62</v>
      </c>
      <c r="CM90" s="22">
        <f t="shared" si="623"/>
        <v>0</v>
      </c>
      <c r="CN90" s="22">
        <f t="shared" si="623"/>
        <v>0</v>
      </c>
      <c r="CO90" s="22">
        <f t="shared" si="623"/>
        <v>0</v>
      </c>
      <c r="CP90" s="22">
        <f t="shared" si="623"/>
        <v>0</v>
      </c>
      <c r="CQ90" s="22">
        <f t="shared" si="623"/>
        <v>0</v>
      </c>
      <c r="CR90" s="22">
        <f t="shared" si="623"/>
        <v>0</v>
      </c>
      <c r="CS90" s="22">
        <f t="shared" si="623"/>
        <v>0</v>
      </c>
      <c r="CT90" s="22">
        <f t="shared" si="623"/>
        <v>0</v>
      </c>
      <c r="CU90" s="22">
        <f t="shared" si="623"/>
        <v>0</v>
      </c>
      <c r="CV90" s="22">
        <f t="shared" si="623"/>
        <v>0</v>
      </c>
      <c r="CZ90" s="47"/>
      <c r="DM90" s="47"/>
      <c r="DZ90" s="47"/>
      <c r="EM90" s="47"/>
      <c r="FA90" s="47"/>
    </row>
    <row r="91" spans="2:157" x14ac:dyDescent="0.2">
      <c r="CB91" s="30"/>
      <c r="CZ91" s="47"/>
      <c r="DM91" s="47"/>
      <c r="DZ91" s="47"/>
      <c r="EM91" s="47"/>
      <c r="FA91" s="47"/>
    </row>
    <row r="92" spans="2:157" ht="15" x14ac:dyDescent="0.25">
      <c r="B92" s="569"/>
      <c r="D92" s="259"/>
      <c r="J92" s="112"/>
      <c r="K92"/>
      <c r="L92"/>
      <c r="M92"/>
      <c r="N92"/>
      <c r="CB92" s="30"/>
      <c r="CZ92" s="47"/>
      <c r="DM92" s="47"/>
      <c r="DZ92" s="47"/>
      <c r="EM92" s="47"/>
      <c r="FA92" s="47"/>
    </row>
    <row r="93" spans="2:157" x14ac:dyDescent="0.2">
      <c r="CZ93" s="47"/>
      <c r="DM93" s="47"/>
      <c r="DZ93" s="47"/>
      <c r="EM93" s="47"/>
      <c r="FA93" s="47"/>
    </row>
    <row r="94" spans="2:157" x14ac:dyDescent="0.2">
      <c r="B94"/>
      <c r="C94"/>
      <c r="D94"/>
      <c r="E94"/>
      <c r="F94"/>
      <c r="G94"/>
      <c r="H94"/>
      <c r="I94"/>
      <c r="J94"/>
      <c r="K94"/>
      <c r="L94"/>
    </row>
    <row r="95" spans="2:157" x14ac:dyDescent="0.2">
      <c r="B95"/>
      <c r="C95"/>
      <c r="D95"/>
      <c r="E95"/>
      <c r="F95"/>
      <c r="G95"/>
      <c r="H95"/>
      <c r="I95"/>
      <c r="J95"/>
      <c r="K95"/>
      <c r="L95"/>
    </row>
    <row r="96" spans="2:157" x14ac:dyDescent="0.2">
      <c r="B96"/>
      <c r="C96"/>
      <c r="D96"/>
      <c r="E96"/>
      <c r="F96"/>
      <c r="G96"/>
      <c r="H96"/>
      <c r="I96"/>
      <c r="J96"/>
      <c r="K96"/>
      <c r="L96"/>
    </row>
    <row r="97" spans="2:12" x14ac:dyDescent="0.2">
      <c r="B97"/>
      <c r="C97"/>
      <c r="D97"/>
      <c r="E97"/>
      <c r="F97"/>
      <c r="G97"/>
      <c r="H97"/>
      <c r="I97"/>
      <c r="J97"/>
      <c r="K97"/>
      <c r="L97"/>
    </row>
    <row r="98" spans="2:12" x14ac:dyDescent="0.2">
      <c r="B98"/>
      <c r="C98"/>
      <c r="D98"/>
      <c r="E98"/>
      <c r="F98"/>
      <c r="G98"/>
      <c r="H98"/>
      <c r="I98"/>
      <c r="J98"/>
      <c r="K98"/>
      <c r="L98"/>
    </row>
    <row r="99" spans="2:12" x14ac:dyDescent="0.2">
      <c r="B99"/>
      <c r="C99"/>
      <c r="D99"/>
      <c r="E99"/>
      <c r="F99"/>
      <c r="G99"/>
      <c r="H99"/>
      <c r="I99"/>
      <c r="J99"/>
      <c r="K99"/>
      <c r="L99"/>
    </row>
    <row r="100" spans="2:12" x14ac:dyDescent="0.2">
      <c r="B100"/>
      <c r="C100"/>
      <c r="D100"/>
      <c r="E100"/>
      <c r="F100"/>
      <c r="G100"/>
      <c r="H100"/>
      <c r="I100"/>
      <c r="J100"/>
      <c r="K100"/>
      <c r="L100"/>
    </row>
    <row r="101" spans="2:12" x14ac:dyDescent="0.2">
      <c r="B101"/>
      <c r="C101"/>
      <c r="D101"/>
      <c r="E101"/>
      <c r="F101"/>
      <c r="G101"/>
      <c r="H101"/>
      <c r="I101"/>
      <c r="J101"/>
      <c r="K101"/>
      <c r="L101"/>
    </row>
  </sheetData>
  <sheetProtection algorithmName="SHA-512" hashValue="mk69+pjqTVu0PNaZOy7qgS4MfmywsKi+zxdQcNhhzVhtMv5aqqNwbyv8cUycm39zrjzOdlLeI71EaHfw05768w==" saltValue="3Nmm4aYEfLmumUr0UYfpMw==" spinCount="100000" sheet="1" formatCells="0" formatColumns="0" formatRows="0"/>
  <dataConsolidate/>
  <mergeCells count="2">
    <mergeCell ref="B77:C78"/>
    <mergeCell ref="B28:T30"/>
  </mergeCells>
  <conditionalFormatting sqref="B4:B12">
    <cfRule type="expression" dxfId="346" priority="2" stopIfTrue="1">
      <formula>#REF!="NEI"</formula>
    </cfRule>
  </conditionalFormatting>
  <conditionalFormatting sqref="B14 H14:I14">
    <cfRule type="expression" dxfId="345" priority="2186" stopIfTrue="1">
      <formula>#REF!="NEI"</formula>
    </cfRule>
  </conditionalFormatting>
  <conditionalFormatting sqref="B16:B24">
    <cfRule type="expression" dxfId="344" priority="208" stopIfTrue="1">
      <formula>#REF!="NEI"</formula>
    </cfRule>
  </conditionalFormatting>
  <conditionalFormatting sqref="B26">
    <cfRule type="expression" dxfId="343" priority="2185" stopIfTrue="1">
      <formula>#REF!="NEI"</formula>
    </cfRule>
  </conditionalFormatting>
  <conditionalFormatting sqref="B31:B72">
    <cfRule type="expression" dxfId="342" priority="27" stopIfTrue="1">
      <formula>#REF!="NEI"</formula>
    </cfRule>
  </conditionalFormatting>
  <conditionalFormatting sqref="B77">
    <cfRule type="expression" dxfId="341" priority="1616" stopIfTrue="1">
      <formula>#REF!="NEI"</formula>
    </cfRule>
  </conditionalFormatting>
  <conditionalFormatting sqref="B85">
    <cfRule type="expression" dxfId="340" priority="5748">
      <formula>$B$28="Andel"</formula>
    </cfRule>
  </conditionalFormatting>
  <conditionalFormatting sqref="B92">
    <cfRule type="expression" dxfId="339" priority="1821">
      <formula>$C$27="Andel"</formula>
    </cfRule>
  </conditionalFormatting>
  <conditionalFormatting sqref="B95">
    <cfRule type="expression" dxfId="338" priority="1830">
      <formula>$I$25="Andel"</formula>
    </cfRule>
  </conditionalFormatting>
  <conditionalFormatting sqref="B25:C25">
    <cfRule type="expression" dxfId="337" priority="1887" stopIfTrue="1">
      <formula>#REF!="NEI"</formula>
    </cfRule>
  </conditionalFormatting>
  <conditionalFormatting sqref="B74:C75 E75:E76">
    <cfRule type="expression" dxfId="336" priority="1614" stopIfTrue="1">
      <formula>#REF!="NEI"</formula>
    </cfRule>
  </conditionalFormatting>
  <conditionalFormatting sqref="B27:E27">
    <cfRule type="expression" dxfId="335" priority="1838" stopIfTrue="1">
      <formula>#REF!="NEI"</formula>
    </cfRule>
  </conditionalFormatting>
  <conditionalFormatting sqref="B3:T3">
    <cfRule type="expression" dxfId="334" priority="1853" stopIfTrue="1">
      <formula>#REF!="NEI"</formula>
    </cfRule>
  </conditionalFormatting>
  <conditionalFormatting sqref="B13:T13">
    <cfRule type="expression" dxfId="333" priority="1851" stopIfTrue="1">
      <formula>#REF!="NEI"</formula>
    </cfRule>
  </conditionalFormatting>
  <conditionalFormatting sqref="B15:T15">
    <cfRule type="expression" dxfId="332" priority="1813" stopIfTrue="1">
      <formula>#REF!="NEI"</formula>
    </cfRule>
  </conditionalFormatting>
  <conditionalFormatting sqref="C33:E33">
    <cfRule type="expression" dxfId="331" priority="1777" stopIfTrue="1">
      <formula>#REF!="NEI"</formula>
    </cfRule>
  </conditionalFormatting>
  <conditionalFormatting sqref="C47:E47">
    <cfRule type="expression" dxfId="330" priority="1840" stopIfTrue="1">
      <formula>#REF!="NEI"</formula>
    </cfRule>
  </conditionalFormatting>
  <conditionalFormatting sqref="C60:E63">
    <cfRule type="expression" dxfId="329" priority="1884" stopIfTrue="1">
      <formula>#REF!="NEI"</formula>
    </cfRule>
  </conditionalFormatting>
  <conditionalFormatting sqref="C54:F58">
    <cfRule type="expression" dxfId="328" priority="30" stopIfTrue="1">
      <formula>#REF!="NEI"</formula>
    </cfRule>
  </conditionalFormatting>
  <conditionalFormatting sqref="C65:F72">
    <cfRule type="expression" dxfId="327" priority="1835" stopIfTrue="1">
      <formula>#REF!="NEI"</formula>
    </cfRule>
  </conditionalFormatting>
  <conditionalFormatting sqref="C31:G31">
    <cfRule type="expression" dxfId="326" priority="1849" stopIfTrue="1">
      <formula>#REF!="NEI"</formula>
    </cfRule>
  </conditionalFormatting>
  <conditionalFormatting sqref="C43:G45">
    <cfRule type="expression" dxfId="325" priority="1843" stopIfTrue="1">
      <formula>#REF!="NEI"</formula>
    </cfRule>
  </conditionalFormatting>
  <conditionalFormatting sqref="C52:G52">
    <cfRule type="expression" dxfId="324" priority="1841" stopIfTrue="1">
      <formula>#REF!="NEI"</formula>
    </cfRule>
  </conditionalFormatting>
  <conditionalFormatting sqref="C59:G59">
    <cfRule type="expression" dxfId="323" priority="1769" stopIfTrue="1">
      <formula>#REF!="NEI"</formula>
    </cfRule>
  </conditionalFormatting>
  <conditionalFormatting sqref="D5:D12">
    <cfRule type="expression" dxfId="322" priority="7" stopIfTrue="1">
      <formula>#REF!="NEI"</formula>
    </cfRule>
  </conditionalFormatting>
  <conditionalFormatting sqref="D17:D24">
    <cfRule type="expression" dxfId="321" priority="216" stopIfTrue="1">
      <formula>#REF!="NEI"</formula>
    </cfRule>
  </conditionalFormatting>
  <conditionalFormatting sqref="D75">
    <cfRule type="expression" dxfId="320" priority="1615" stopIfTrue="1">
      <formula>#REF!="NEI"</formula>
    </cfRule>
  </conditionalFormatting>
  <conditionalFormatting sqref="D25:E26">
    <cfRule type="expression" dxfId="319" priority="1850" stopIfTrue="1">
      <formula>#REF!="NEI"</formula>
    </cfRule>
  </conditionalFormatting>
  <conditionalFormatting sqref="D77:E78">
    <cfRule type="expression" dxfId="318" priority="1617" stopIfTrue="1">
      <formula>#REF!="NEI"</formula>
    </cfRule>
  </conditionalFormatting>
  <conditionalFormatting sqref="D74:G74">
    <cfRule type="expression" dxfId="317" priority="1631" stopIfTrue="1">
      <formula>#REF!="NEI"</formula>
    </cfRule>
  </conditionalFormatting>
  <conditionalFormatting sqref="E85">
    <cfRule type="expression" dxfId="316" priority="1622" stopIfTrue="1">
      <formula>#REF!="NEI"</formula>
    </cfRule>
  </conditionalFormatting>
  <conditionalFormatting sqref="F33:F42">
    <cfRule type="expression" dxfId="315" priority="86" stopIfTrue="1">
      <formula>#REF!="NEI"</formula>
    </cfRule>
  </conditionalFormatting>
  <conditionalFormatting sqref="F47:F51">
    <cfRule type="expression" dxfId="314" priority="49" stopIfTrue="1">
      <formula>#REF!="NEI"</formula>
    </cfRule>
  </conditionalFormatting>
  <conditionalFormatting sqref="F88">
    <cfRule type="expression" dxfId="313" priority="1628" stopIfTrue="1">
      <formula>#REF!="NEI"</formula>
    </cfRule>
  </conditionalFormatting>
  <conditionalFormatting sqref="F97">
    <cfRule type="expression" dxfId="312" priority="1829" stopIfTrue="1">
      <formula>#REF!="NEI"</formula>
    </cfRule>
  </conditionalFormatting>
  <conditionalFormatting sqref="F5:G12">
    <cfRule type="expression" dxfId="311" priority="8" stopIfTrue="1">
      <formula>#REF!="NEI"</formula>
    </cfRule>
  </conditionalFormatting>
  <conditionalFormatting sqref="F17:G27">
    <cfRule type="expression" dxfId="310" priority="217" stopIfTrue="1">
      <formula>#REF!="NEI"</formula>
    </cfRule>
  </conditionalFormatting>
  <conditionalFormatting sqref="F75:G75">
    <cfRule type="expression" dxfId="309" priority="1613" stopIfTrue="1">
      <formula>#REF!="NEI"</formula>
    </cfRule>
  </conditionalFormatting>
  <conditionalFormatting sqref="F60:I62">
    <cfRule type="expression" dxfId="308" priority="1831" stopIfTrue="1">
      <formula>#REF!="NEI"</formula>
    </cfRule>
  </conditionalFormatting>
  <conditionalFormatting sqref="F63:T63">
    <cfRule type="expression" dxfId="307" priority="1868" stopIfTrue="1">
      <formula>#REF!="NEI"</formula>
    </cfRule>
  </conditionalFormatting>
  <conditionalFormatting sqref="G1">
    <cfRule type="expression" dxfId="306" priority="1872" stopIfTrue="1">
      <formula>#REF!="NEI"</formula>
    </cfRule>
  </conditionalFormatting>
  <conditionalFormatting sqref="G33">
    <cfRule type="expression" dxfId="305" priority="1811" stopIfTrue="1">
      <formula>#REF!="NEI"</formula>
    </cfRule>
  </conditionalFormatting>
  <conditionalFormatting sqref="G47">
    <cfRule type="expression" dxfId="304" priority="1857" stopIfTrue="1">
      <formula>#REF!="NEI"</formula>
    </cfRule>
  </conditionalFormatting>
  <conditionalFormatting sqref="G54">
    <cfRule type="expression" dxfId="303" priority="1860" stopIfTrue="1">
      <formula>#REF!="NEI"</formula>
    </cfRule>
  </conditionalFormatting>
  <conditionalFormatting sqref="G57:G58">
    <cfRule type="expression" dxfId="302" priority="31" stopIfTrue="1">
      <formula>#REF!="NEI"</formula>
    </cfRule>
  </conditionalFormatting>
  <conditionalFormatting sqref="G65">
    <cfRule type="expression" dxfId="301" priority="1854" stopIfTrue="1">
      <formula>#REF!="NEI"</formula>
    </cfRule>
  </conditionalFormatting>
  <conditionalFormatting sqref="G68:G72">
    <cfRule type="expression" dxfId="300" priority="1855" stopIfTrue="1">
      <formula>#REF!="NEI"</formula>
    </cfRule>
  </conditionalFormatting>
  <conditionalFormatting sqref="G85:G87">
    <cfRule type="expression" dxfId="299" priority="1623" stopIfTrue="1">
      <formula>#REF!="NEI"</formula>
    </cfRule>
  </conditionalFormatting>
  <conditionalFormatting sqref="H48:H51">
    <cfRule type="expression" dxfId="298" priority="43" stopIfTrue="1">
      <formula>#REF!="NEI"</formula>
    </cfRule>
  </conditionalFormatting>
  <conditionalFormatting sqref="H94">
    <cfRule type="expression" dxfId="297" priority="1828">
      <formula>$J$25="Andel"</formula>
    </cfRule>
  </conditionalFormatting>
  <conditionalFormatting sqref="H31:I33 H43:I47 DA67:DJ72 DN67:DW72 EA67:EJ72 EN67:EW72 H72:T72">
    <cfRule type="expression" dxfId="296" priority="2184" stopIfTrue="1">
      <formula>#REF!="NEI"</formula>
    </cfRule>
  </conditionalFormatting>
  <conditionalFormatting sqref="H52:I59">
    <cfRule type="expression" dxfId="295" priority="24" stopIfTrue="1">
      <formula>#REF!="NEI"</formula>
    </cfRule>
  </conditionalFormatting>
  <conditionalFormatting sqref="H64:I71">
    <cfRule type="expression" dxfId="294" priority="1919" stopIfTrue="1">
      <formula>#REF!="NEI"</formula>
    </cfRule>
  </conditionalFormatting>
  <conditionalFormatting sqref="H4:J12">
    <cfRule type="expression" dxfId="293" priority="4" stopIfTrue="1">
      <formula>#REF!="NEI"</formula>
    </cfRule>
  </conditionalFormatting>
  <conditionalFormatting sqref="H16:J24">
    <cfRule type="expression" dxfId="292" priority="196" stopIfTrue="1">
      <formula>#REF!="NEI"</formula>
    </cfRule>
  </conditionalFormatting>
  <conditionalFormatting sqref="H34:J42">
    <cfRule type="expression" dxfId="291" priority="68" stopIfTrue="1">
      <formula>#REF!="NEI"</formula>
    </cfRule>
  </conditionalFormatting>
  <conditionalFormatting sqref="H25:T27">
    <cfRule type="expression" dxfId="290" priority="2070" stopIfTrue="1">
      <formula>#REF!="NEI"</formula>
    </cfRule>
  </conditionalFormatting>
  <conditionalFormatting sqref="H74:T75">
    <cfRule type="expression" dxfId="289" priority="1640" stopIfTrue="1">
      <formula>#REF!="NEI"</formula>
    </cfRule>
  </conditionalFormatting>
  <conditionalFormatting sqref="I48:I50">
    <cfRule type="expression" dxfId="288" priority="65" stopIfTrue="1">
      <formula>#REF!="NEI"</formula>
    </cfRule>
  </conditionalFormatting>
  <conditionalFormatting sqref="I51:J51">
    <cfRule type="expression" dxfId="287" priority="1512" stopIfTrue="1">
      <formula>#REF!="NEI"</formula>
    </cfRule>
  </conditionalFormatting>
  <conditionalFormatting sqref="J1 B2 H2:K2 AC26:AG26 AI26:AQ26">
    <cfRule type="expression" dxfId="286" priority="2187" stopIfTrue="1">
      <formula>#REF!="NEI"</formula>
    </cfRule>
  </conditionalFormatting>
  <conditionalFormatting sqref="J47:J50">
    <cfRule type="expression" dxfId="285" priority="64" stopIfTrue="1">
      <formula>#REF!="NEI"</formula>
    </cfRule>
  </conditionalFormatting>
  <conditionalFormatting sqref="J54:J62">
    <cfRule type="expression" dxfId="284" priority="35" stopIfTrue="1">
      <formula>#REF!="NEI"</formula>
    </cfRule>
  </conditionalFormatting>
  <conditionalFormatting sqref="J64:J70">
    <cfRule type="expression" dxfId="283" priority="1928" stopIfTrue="1">
      <formula>#REF!="NEI"</formula>
    </cfRule>
  </conditionalFormatting>
  <conditionalFormatting sqref="J92">
    <cfRule type="expression" dxfId="282" priority="1816" stopIfTrue="1">
      <formula>#REF!="NEI"</formula>
    </cfRule>
  </conditionalFormatting>
  <conditionalFormatting sqref="J32:K32">
    <cfRule type="expression" dxfId="281" priority="2106" stopIfTrue="1">
      <formula>#REF!="NEI"</formula>
    </cfRule>
  </conditionalFormatting>
  <conditionalFormatting sqref="J46:K46">
    <cfRule type="expression" dxfId="280" priority="2085" stopIfTrue="1">
      <formula>#REF!="NEI"</formula>
    </cfRule>
  </conditionalFormatting>
  <conditionalFormatting sqref="J53:K53">
    <cfRule type="expression" dxfId="279" priority="2179" stopIfTrue="1">
      <formula>#REF!="NEI"</formula>
    </cfRule>
  </conditionalFormatting>
  <conditionalFormatting sqref="J31:T31">
    <cfRule type="expression" dxfId="278" priority="2129" stopIfTrue="1">
      <formula>#REF!="NEI"</formula>
    </cfRule>
  </conditionalFormatting>
  <conditionalFormatting sqref="J33:T33">
    <cfRule type="expression" dxfId="277" priority="2096" stopIfTrue="1">
      <formula>#REF!="NEI"</formula>
    </cfRule>
  </conditionalFormatting>
  <conditionalFormatting sqref="J43:T45">
    <cfRule type="expression" dxfId="276" priority="2088" stopIfTrue="1">
      <formula>#REF!="NEI"</formula>
    </cfRule>
  </conditionalFormatting>
  <conditionalFormatting sqref="J52:T52">
    <cfRule type="expression" dxfId="275" priority="2074" stopIfTrue="1">
      <formula>#REF!="NEI"</formula>
    </cfRule>
  </conditionalFormatting>
  <conditionalFormatting sqref="J71:T71">
    <cfRule type="expression" dxfId="274" priority="1931" stopIfTrue="1">
      <formula>#REF!="NEI"</formula>
    </cfRule>
  </conditionalFormatting>
  <conditionalFormatting sqref="K14">
    <cfRule type="expression" dxfId="273" priority="2071" stopIfTrue="1">
      <formula>#REF!="NEI"</formula>
    </cfRule>
  </conditionalFormatting>
  <conditionalFormatting sqref="K64">
    <cfRule type="expression" dxfId="272" priority="1933" stopIfTrue="1">
      <formula>#REF!="NEI"</formula>
    </cfRule>
  </conditionalFormatting>
  <conditionalFormatting sqref="K76">
    <cfRule type="expression" dxfId="271" priority="1639" stopIfTrue="1">
      <formula>#REF!="NEI"</formula>
    </cfRule>
  </conditionalFormatting>
  <conditionalFormatting sqref="K4:T12">
    <cfRule type="expression" dxfId="269" priority="3">
      <formula>#REF!="Finansieringsandel"</formula>
    </cfRule>
  </conditionalFormatting>
  <conditionalFormatting sqref="K16:T24">
    <cfRule type="expression" dxfId="268" priority="194">
      <formula>#REF!="Finansieringsandel"</formula>
    </cfRule>
  </conditionalFormatting>
  <conditionalFormatting sqref="K34:T42">
    <cfRule type="expression" dxfId="267" priority="66">
      <formula>#REF!="Finansieringsandel"</formula>
    </cfRule>
  </conditionalFormatting>
  <conditionalFormatting sqref="K47:T47">
    <cfRule type="expression" dxfId="266" priority="2079" stopIfTrue="1">
      <formula>#REF!="NEI"</formula>
    </cfRule>
  </conditionalFormatting>
  <conditionalFormatting sqref="K48:T51">
    <cfRule type="expression" dxfId="265" priority="38">
      <formula>#REF!="Finansieringsandel"</formula>
    </cfRule>
  </conditionalFormatting>
  <conditionalFormatting sqref="K54:T54">
    <cfRule type="expression" dxfId="264" priority="2107" stopIfTrue="1">
      <formula>#REF!="NEI"</formula>
    </cfRule>
  </conditionalFormatting>
  <conditionalFormatting sqref="K60:T61">
    <cfRule type="expression" dxfId="262" priority="2131" stopIfTrue="1">
      <formula>#REF!="NEI"</formula>
    </cfRule>
  </conditionalFormatting>
  <conditionalFormatting sqref="K65:T65">
    <cfRule type="expression" dxfId="261" priority="1927" stopIfTrue="1">
      <formula>#REF!="NEI"</formula>
    </cfRule>
  </conditionalFormatting>
  <conditionalFormatting sqref="S62:T62">
    <cfRule type="expression" dxfId="257" priority="2180" stopIfTrue="1">
      <formula>#REF!="NEI"</formula>
    </cfRule>
  </conditionalFormatting>
  <conditionalFormatting sqref="T82">
    <cfRule type="expression" dxfId="256" priority="1626" stopIfTrue="1">
      <formula>#REF!="NEI"</formula>
    </cfRule>
  </conditionalFormatting>
  <conditionalFormatting sqref="T85">
    <cfRule type="expression" dxfId="255" priority="1637" stopIfTrue="1">
      <formula>#REF!="NEI"</formula>
    </cfRule>
  </conditionalFormatting>
  <conditionalFormatting sqref="U84">
    <cfRule type="expression" dxfId="254" priority="1820" stopIfTrue="1">
      <formula>#REF!="NEI"</formula>
    </cfRule>
  </conditionalFormatting>
  <conditionalFormatting sqref="AR3:BA3">
    <cfRule type="expression" dxfId="253" priority="2163" stopIfTrue="1">
      <formula>#REF!="NEI"</formula>
    </cfRule>
  </conditionalFormatting>
  <conditionalFormatting sqref="AR13:BA13">
    <cfRule type="expression" dxfId="252" priority="2162" stopIfTrue="1">
      <formula>#REF!="NEI"</formula>
    </cfRule>
  </conditionalFormatting>
  <conditionalFormatting sqref="AR15:BA15">
    <cfRule type="expression" dxfId="251" priority="2161" stopIfTrue="1">
      <formula>#REF!="NEI"</formula>
    </cfRule>
  </conditionalFormatting>
  <conditionalFormatting sqref="AR25:BA27">
    <cfRule type="expression" dxfId="250" priority="2159" stopIfTrue="1">
      <formula>#REF!="NEI"</formula>
    </cfRule>
  </conditionalFormatting>
  <conditionalFormatting sqref="AR31:BA31">
    <cfRule type="expression" dxfId="249" priority="2158" stopIfTrue="1">
      <formula>#REF!="NEI"</formula>
    </cfRule>
  </conditionalFormatting>
  <conditionalFormatting sqref="AR33:BA33">
    <cfRule type="expression" dxfId="248" priority="2102" stopIfTrue="1">
      <formula>#REF!="NEI"</formula>
    </cfRule>
  </conditionalFormatting>
  <conditionalFormatting sqref="AR43:BA45">
    <cfRule type="expression" dxfId="247" priority="2092" stopIfTrue="1">
      <formula>#REF!="NEI"</formula>
    </cfRule>
  </conditionalFormatting>
  <conditionalFormatting sqref="AR47:BA47">
    <cfRule type="expression" dxfId="246" priority="2083" stopIfTrue="1">
      <formula>#REF!="NEI"</formula>
    </cfRule>
  </conditionalFormatting>
  <conditionalFormatting sqref="AR52:BA52">
    <cfRule type="expression" dxfId="245" priority="2076" stopIfTrue="1">
      <formula>#REF!="NEI"</formula>
    </cfRule>
  </conditionalFormatting>
  <conditionalFormatting sqref="AR54:BA54">
    <cfRule type="expression" dxfId="244" priority="2125" stopIfTrue="1">
      <formula>#REF!="NEI"</formula>
    </cfRule>
  </conditionalFormatting>
  <conditionalFormatting sqref="AR63:BA63">
    <cfRule type="expression" dxfId="243" priority="2126" stopIfTrue="1">
      <formula>#REF!="NEI"</formula>
    </cfRule>
  </conditionalFormatting>
  <conditionalFormatting sqref="AR65:BA65">
    <cfRule type="expression" dxfId="242" priority="1929" stopIfTrue="1">
      <formula>#REF!="NEI"</formula>
    </cfRule>
  </conditionalFormatting>
  <conditionalFormatting sqref="AR71:BA72">
    <cfRule type="expression" dxfId="241" priority="1930" stopIfTrue="1">
      <formula>#REF!="NEI"</formula>
    </cfRule>
  </conditionalFormatting>
  <conditionalFormatting sqref="BB82:BB85">
    <cfRule type="expression" dxfId="240" priority="1953" stopIfTrue="1">
      <formula>#REF!="NEI"</formula>
    </cfRule>
  </conditionalFormatting>
  <conditionalFormatting sqref="BC3:BL3">
    <cfRule type="expression" dxfId="239" priority="2164" stopIfTrue="1">
      <formula>#REF!="NEI"</formula>
    </cfRule>
  </conditionalFormatting>
  <conditionalFormatting sqref="BC13:BL13">
    <cfRule type="expression" dxfId="238" priority="2165" stopIfTrue="1">
      <formula>#REF!="NEI"</formula>
    </cfRule>
  </conditionalFormatting>
  <conditionalFormatting sqref="BC25:BL26">
    <cfRule type="expression" dxfId="237" priority="2166" stopIfTrue="1">
      <formula>#REF!="NEI"</formula>
    </cfRule>
  </conditionalFormatting>
  <conditionalFormatting sqref="BC31:BL31">
    <cfRule type="expression" dxfId="236" priority="2167" stopIfTrue="1">
      <formula>#REF!="NEI"</formula>
    </cfRule>
  </conditionalFormatting>
  <conditionalFormatting sqref="BC43:BL45">
    <cfRule type="expression" dxfId="235" priority="2093" stopIfTrue="1">
      <formula>#REF!="NEI"</formula>
    </cfRule>
  </conditionalFormatting>
  <conditionalFormatting sqref="BO3:BX3">
    <cfRule type="expression" dxfId="234" priority="2153" stopIfTrue="1">
      <formula>#REF!="NEI"</formula>
    </cfRule>
  </conditionalFormatting>
  <conditionalFormatting sqref="BO13:BX13">
    <cfRule type="expression" dxfId="233" priority="2154" stopIfTrue="1">
      <formula>#REF!="NEI"</formula>
    </cfRule>
  </conditionalFormatting>
  <conditionalFormatting sqref="BO15:BX15">
    <cfRule type="expression" dxfId="232" priority="2152" stopIfTrue="1">
      <formula>#REF!="NEI"</formula>
    </cfRule>
  </conditionalFormatting>
  <conditionalFormatting sqref="BO25:BX27">
    <cfRule type="expression" dxfId="231" priority="2151" stopIfTrue="1">
      <formula>#REF!="NEI"</formula>
    </cfRule>
  </conditionalFormatting>
  <conditionalFormatting sqref="BO31:BX31">
    <cfRule type="expression" dxfId="230" priority="2145" stopIfTrue="1">
      <formula>#REF!="NEI"</formula>
    </cfRule>
  </conditionalFormatting>
  <conditionalFormatting sqref="BO33:BX33">
    <cfRule type="expression" dxfId="229" priority="2101" stopIfTrue="1">
      <formula>#REF!="NEI"</formula>
    </cfRule>
  </conditionalFormatting>
  <conditionalFormatting sqref="BO43:BX45">
    <cfRule type="expression" dxfId="228" priority="2091" stopIfTrue="1">
      <formula>#REF!="NEI"</formula>
    </cfRule>
  </conditionalFormatting>
  <conditionalFormatting sqref="CA3:CJ13">
    <cfRule type="expression" dxfId="227" priority="20" stopIfTrue="1">
      <formula>#REF!="NEI"</formula>
    </cfRule>
  </conditionalFormatting>
  <conditionalFormatting sqref="CA15:CJ25">
    <cfRule type="expression" dxfId="226" priority="229" stopIfTrue="1">
      <formula>#REF!="NEI"</formula>
    </cfRule>
  </conditionalFormatting>
  <conditionalFormatting sqref="CA27:CJ31">
    <cfRule type="expression" dxfId="225" priority="1703" stopIfTrue="1">
      <formula>#REF!="NEI"</formula>
    </cfRule>
  </conditionalFormatting>
  <conditionalFormatting sqref="CA33:CJ45">
    <cfRule type="expression" dxfId="224" priority="97" stopIfTrue="1">
      <formula>#REF!="NEI"</formula>
    </cfRule>
  </conditionalFormatting>
  <conditionalFormatting sqref="CL84:CL90">
    <cfRule type="expression" dxfId="223" priority="2110" stopIfTrue="1">
      <formula>#REF!="NEI"</formula>
    </cfRule>
  </conditionalFormatting>
  <conditionalFormatting sqref="CM3:CW13">
    <cfRule type="expression" dxfId="222" priority="19" stopIfTrue="1">
      <formula>#REF!="NEI"</formula>
    </cfRule>
  </conditionalFormatting>
  <conditionalFormatting sqref="CM15:CW25">
    <cfRule type="expression" dxfId="221" priority="230" stopIfTrue="1">
      <formula>#REF!="NEI"</formula>
    </cfRule>
  </conditionalFormatting>
  <conditionalFormatting sqref="CM27:CW31">
    <cfRule type="expression" dxfId="220" priority="1705" stopIfTrue="1">
      <formula>#REF!="NEI"</formula>
    </cfRule>
  </conditionalFormatting>
  <conditionalFormatting sqref="CM33:CW45">
    <cfRule type="expression" dxfId="219" priority="98" stopIfTrue="1">
      <formula>#REF!="NEI"</formula>
    </cfRule>
  </conditionalFormatting>
  <conditionalFormatting sqref="CM47:CW52">
    <cfRule type="expression" dxfId="218" priority="61" stopIfTrue="1">
      <formula>#REF!="NEI"</formula>
    </cfRule>
  </conditionalFormatting>
  <conditionalFormatting sqref="DA56:DJ63 DN56:DW63 EA56:EJ63 EN56:EW63 FB56:FK63">
    <cfRule type="expression" dxfId="217" priority="36" stopIfTrue="1">
      <formula>#REF!="NEI"</formula>
    </cfRule>
  </conditionalFormatting>
  <conditionalFormatting sqref="DA3:DK13">
    <cfRule type="expression" dxfId="216" priority="18" stopIfTrue="1">
      <formula>#REF!="NEI"</formula>
    </cfRule>
  </conditionalFormatting>
  <conditionalFormatting sqref="DA15:DK25">
    <cfRule type="expression" dxfId="215" priority="1" stopIfTrue="1">
      <formula>#REF!="NEI"</formula>
    </cfRule>
  </conditionalFormatting>
  <conditionalFormatting sqref="DA27:DK31">
    <cfRule type="expression" dxfId="214" priority="1702" stopIfTrue="1">
      <formula>#REF!="NEI"</formula>
    </cfRule>
  </conditionalFormatting>
  <conditionalFormatting sqref="DA33:DK45">
    <cfRule type="expression" dxfId="213" priority="95" stopIfTrue="1">
      <formula>#REF!="NEI"</formula>
    </cfRule>
  </conditionalFormatting>
  <conditionalFormatting sqref="DA47:DK52">
    <cfRule type="expression" dxfId="212" priority="59" stopIfTrue="1">
      <formula>#REF!="NEI"</formula>
    </cfRule>
  </conditionalFormatting>
  <conditionalFormatting sqref="DA54:DK54">
    <cfRule type="expression" dxfId="211" priority="2049" stopIfTrue="1">
      <formula>#REF!="NEI"</formula>
    </cfRule>
  </conditionalFormatting>
  <conditionalFormatting sqref="DA65:DK65">
    <cfRule type="expression" dxfId="210" priority="1926" stopIfTrue="1">
      <formula>#REF!="NEI"</formula>
    </cfRule>
  </conditionalFormatting>
  <conditionalFormatting sqref="DN3:DX13">
    <cfRule type="expression" dxfId="209" priority="16" stopIfTrue="1">
      <formula>#REF!="NEI"</formula>
    </cfRule>
  </conditionalFormatting>
  <conditionalFormatting sqref="DN15:DX25">
    <cfRule type="expression" dxfId="208" priority="225" stopIfTrue="1">
      <formula>#REF!="NEI"</formula>
    </cfRule>
  </conditionalFormatting>
  <conditionalFormatting sqref="DN27:DX31">
    <cfRule type="expression" dxfId="207" priority="1701" stopIfTrue="1">
      <formula>#REF!="NEI"</formula>
    </cfRule>
  </conditionalFormatting>
  <conditionalFormatting sqref="DN33:DX45">
    <cfRule type="expression" dxfId="206" priority="93" stopIfTrue="1">
      <formula>#REF!="NEI"</formula>
    </cfRule>
  </conditionalFormatting>
  <conditionalFormatting sqref="DN47:DX52">
    <cfRule type="expression" dxfId="205" priority="57" stopIfTrue="1">
      <formula>#REF!="NEI"</formula>
    </cfRule>
  </conditionalFormatting>
  <conditionalFormatting sqref="DN54:DX54">
    <cfRule type="expression" dxfId="204" priority="2027" stopIfTrue="1">
      <formula>#REF!="NEI"</formula>
    </cfRule>
  </conditionalFormatting>
  <conditionalFormatting sqref="DN65:DX65">
    <cfRule type="expression" dxfId="203" priority="1925" stopIfTrue="1">
      <formula>#REF!="NEI"</formula>
    </cfRule>
  </conditionalFormatting>
  <conditionalFormatting sqref="EA3:EK13">
    <cfRule type="expression" dxfId="202" priority="14" stopIfTrue="1">
      <formula>#REF!="NEI"</formula>
    </cfRule>
  </conditionalFormatting>
  <conditionalFormatting sqref="EA15:EK25">
    <cfRule type="expression" dxfId="201" priority="223" stopIfTrue="1">
      <formula>#REF!="NEI"</formula>
    </cfRule>
  </conditionalFormatting>
  <conditionalFormatting sqref="EA27:EK31">
    <cfRule type="expression" dxfId="200" priority="1700" stopIfTrue="1">
      <formula>#REF!="NEI"</formula>
    </cfRule>
  </conditionalFormatting>
  <conditionalFormatting sqref="EA33:EK45">
    <cfRule type="expression" dxfId="199" priority="91" stopIfTrue="1">
      <formula>#REF!="NEI"</formula>
    </cfRule>
  </conditionalFormatting>
  <conditionalFormatting sqref="EA47:EK52">
    <cfRule type="expression" dxfId="198" priority="55" stopIfTrue="1">
      <formula>#REF!="NEI"</formula>
    </cfRule>
  </conditionalFormatting>
  <conditionalFormatting sqref="EA54:EK54">
    <cfRule type="expression" dxfId="197" priority="2005" stopIfTrue="1">
      <formula>#REF!="NEI"</formula>
    </cfRule>
  </conditionalFormatting>
  <conditionalFormatting sqref="EA65:EK65">
    <cfRule type="expression" dxfId="196" priority="1924" stopIfTrue="1">
      <formula>#REF!="NEI"</formula>
    </cfRule>
  </conditionalFormatting>
  <conditionalFormatting sqref="EN3:EX13">
    <cfRule type="expression" dxfId="195" priority="12" stopIfTrue="1">
      <formula>#REF!="NEI"</formula>
    </cfRule>
  </conditionalFormatting>
  <conditionalFormatting sqref="EN15:EX25">
    <cfRule type="expression" dxfId="194" priority="221" stopIfTrue="1">
      <formula>#REF!="NEI"</formula>
    </cfRule>
  </conditionalFormatting>
  <conditionalFormatting sqref="EN27:EX31">
    <cfRule type="expression" dxfId="193" priority="1699" stopIfTrue="1">
      <formula>#REF!="NEI"</formula>
    </cfRule>
  </conditionalFormatting>
  <conditionalFormatting sqref="EN33:EX45">
    <cfRule type="expression" dxfId="192" priority="89" stopIfTrue="1">
      <formula>#REF!="NEI"</formula>
    </cfRule>
  </conditionalFormatting>
  <conditionalFormatting sqref="EN47:EX52">
    <cfRule type="expression" dxfId="191" priority="53" stopIfTrue="1">
      <formula>#REF!="NEI"</formula>
    </cfRule>
  </conditionalFormatting>
  <conditionalFormatting sqref="EN54:EX54">
    <cfRule type="expression" dxfId="190" priority="1983" stopIfTrue="1">
      <formula>#REF!="NEI"</formula>
    </cfRule>
  </conditionalFormatting>
  <conditionalFormatting sqref="EN65:EX65">
    <cfRule type="expression" dxfId="189" priority="1923" stopIfTrue="1">
      <formula>#REF!="NEI"</formula>
    </cfRule>
  </conditionalFormatting>
  <conditionalFormatting sqref="FB67:FK72">
    <cfRule type="expression" dxfId="188" priority="1921" stopIfTrue="1">
      <formula>#REF!="NEI"</formula>
    </cfRule>
  </conditionalFormatting>
  <conditionalFormatting sqref="FB3:FL13">
    <cfRule type="expression" dxfId="187" priority="10" stopIfTrue="1">
      <formula>#REF!="NEI"</formula>
    </cfRule>
  </conditionalFormatting>
  <conditionalFormatting sqref="FB15:FL25">
    <cfRule type="expression" dxfId="186" priority="219" stopIfTrue="1">
      <formula>#REF!="NEI"</formula>
    </cfRule>
  </conditionalFormatting>
  <conditionalFormatting sqref="FB27:FL31">
    <cfRule type="expression" dxfId="185" priority="1697" stopIfTrue="1">
      <formula>#REF!="NEI"</formula>
    </cfRule>
  </conditionalFormatting>
  <conditionalFormatting sqref="FB33:FL45">
    <cfRule type="expression" dxfId="184" priority="87" stopIfTrue="1">
      <formula>#REF!="NEI"</formula>
    </cfRule>
  </conditionalFormatting>
  <conditionalFormatting sqref="FB47:FL52">
    <cfRule type="expression" dxfId="183" priority="51" stopIfTrue="1">
      <formula>#REF!="NEI"</formula>
    </cfRule>
  </conditionalFormatting>
  <conditionalFormatting sqref="FB54:FL54">
    <cfRule type="expression" dxfId="182" priority="1959" stopIfTrue="1">
      <formula>#REF!="NEI"</formula>
    </cfRule>
  </conditionalFormatting>
  <conditionalFormatting sqref="FB65:FL65">
    <cfRule type="expression" dxfId="181" priority="1922" stopIfTrue="1">
      <formula>#REF!="NEI"</formula>
    </cfRule>
  </conditionalFormatting>
  <conditionalFormatting sqref="FO3:FX3">
    <cfRule type="expression" dxfId="180" priority="1763" stopIfTrue="1">
      <formula>#REF!="NEI"</formula>
    </cfRule>
  </conditionalFormatting>
  <conditionalFormatting sqref="FO13:FX13">
    <cfRule type="expression" dxfId="179" priority="1764" stopIfTrue="1">
      <formula>#REF!="NEI"</formula>
    </cfRule>
  </conditionalFormatting>
  <conditionalFormatting sqref="FO25:FX26">
    <cfRule type="expression" dxfId="178" priority="1765" stopIfTrue="1">
      <formula>#REF!="NEI"</formula>
    </cfRule>
  </conditionalFormatting>
  <conditionalFormatting sqref="FO31:FX31">
    <cfRule type="expression" dxfId="177" priority="1766" stopIfTrue="1">
      <formula>#REF!="NEI"</formula>
    </cfRule>
  </conditionalFormatting>
  <conditionalFormatting sqref="FO43:FX45">
    <cfRule type="expression" dxfId="176" priority="1762" stopIfTrue="1">
      <formula>#REF!="NEI"</formula>
    </cfRule>
  </conditionalFormatting>
  <dataValidations count="1">
    <dataValidation type="list" allowBlank="1" showInputMessage="1" showErrorMessage="1" sqref="B56:B59" xr:uid="{00000000-0002-0000-0300-000000000000}">
      <formula1>"Lab./feltundersøkelser,Reiser/konferanser/mv.,Andre driftskostnader,Innkjøp av FoU-tjenester"</formula1>
    </dataValidation>
  </dataValidations>
  <pageMargins left="0.70866141732283472" right="0.70866141732283472" top="0.74803149606299213" bottom="0.74803149606299213" header="0.31496062992125984" footer="0.31496062992125984"/>
  <pageSetup paperSize="9" scale="32"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Button 1">
              <controlPr defaultSize="0" print="0" autoFill="0" autoPict="0">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8002" r:id="rId5" name="Button 2">
              <controlPr defaultSize="0" print="0" autoFill="0" autoPict="0">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8003" r:id="rId6" name="Button 3">
              <controlPr defaultSize="0" print="0" autoFill="0" autoPict="0">
                <anchor moveWithCells="1" sizeWithCells="1">
                  <from>
                    <xdr:col>0</xdr:col>
                    <xdr:colOff>85725</xdr:colOff>
                    <xdr:row>14</xdr:row>
                    <xdr:rowOff>28575</xdr:rowOff>
                  </from>
                  <to>
                    <xdr:col>0</xdr:col>
                    <xdr:colOff>390525</xdr:colOff>
                    <xdr:row>14</xdr:row>
                    <xdr:rowOff>142875</xdr:rowOff>
                  </to>
                </anchor>
              </controlPr>
            </control>
          </mc:Choice>
        </mc:AlternateContent>
        <mc:AlternateContent xmlns:mc="http://schemas.openxmlformats.org/markup-compatibility/2006">
          <mc:Choice Requires="x14">
            <control shapeId="128004" r:id="rId7" name="Button 4">
              <controlPr defaultSize="0" print="0" autoFill="0" autoPict="0">
                <anchor moveWithCells="1" sizeWithCells="1">
                  <from>
                    <xdr:col>0</xdr:col>
                    <xdr:colOff>485775</xdr:colOff>
                    <xdr:row>14</xdr:row>
                    <xdr:rowOff>28575</xdr:rowOff>
                  </from>
                  <to>
                    <xdr:col>0</xdr:col>
                    <xdr:colOff>790575</xdr:colOff>
                    <xdr:row>14</xdr:row>
                    <xdr:rowOff>142875</xdr:rowOff>
                  </to>
                </anchor>
              </controlPr>
            </control>
          </mc:Choice>
        </mc:AlternateContent>
        <mc:AlternateContent xmlns:mc="http://schemas.openxmlformats.org/markup-compatibility/2006">
          <mc:Choice Requires="x14">
            <control shapeId="128005" r:id="rId8" name="Button 5">
              <controlPr defaultSize="0" print="0" autoFill="0" autoPict="0">
                <anchor moveWithCells="1" sizeWithCells="1">
                  <from>
                    <xdr:col>0</xdr:col>
                    <xdr:colOff>85725</xdr:colOff>
                    <xdr:row>26</xdr:row>
                    <xdr:rowOff>28575</xdr:rowOff>
                  </from>
                  <to>
                    <xdr:col>0</xdr:col>
                    <xdr:colOff>390525</xdr:colOff>
                    <xdr:row>26</xdr:row>
                    <xdr:rowOff>142875</xdr:rowOff>
                  </to>
                </anchor>
              </controlPr>
            </control>
          </mc:Choice>
        </mc:AlternateContent>
        <mc:AlternateContent xmlns:mc="http://schemas.openxmlformats.org/markup-compatibility/2006">
          <mc:Choice Requires="x14">
            <control shapeId="128006" r:id="rId9" name="Button 6">
              <controlPr defaultSize="0" print="0" autoFill="0" autoPict="0">
                <anchor moveWithCells="1" sizeWithCells="1">
                  <from>
                    <xdr:col>0</xdr:col>
                    <xdr:colOff>485775</xdr:colOff>
                    <xdr:row>26</xdr:row>
                    <xdr:rowOff>28575</xdr:rowOff>
                  </from>
                  <to>
                    <xdr:col>0</xdr:col>
                    <xdr:colOff>790575</xdr:colOff>
                    <xdr:row>26</xdr:row>
                    <xdr:rowOff>142875</xdr:rowOff>
                  </to>
                </anchor>
              </controlPr>
            </control>
          </mc:Choice>
        </mc:AlternateContent>
        <mc:AlternateContent xmlns:mc="http://schemas.openxmlformats.org/markup-compatibility/2006">
          <mc:Choice Requires="x14">
            <control shapeId="128007" r:id="rId10" name="Button 7">
              <controlPr defaultSize="0" print="0" autoFill="0" autoPict="0">
                <anchor moveWithCells="1" sizeWithCells="1">
                  <from>
                    <xdr:col>0</xdr:col>
                    <xdr:colOff>85725</xdr:colOff>
                    <xdr:row>32</xdr:row>
                    <xdr:rowOff>28575</xdr:rowOff>
                  </from>
                  <to>
                    <xdr:col>0</xdr:col>
                    <xdr:colOff>390525</xdr:colOff>
                    <xdr:row>32</xdr:row>
                    <xdr:rowOff>142875</xdr:rowOff>
                  </to>
                </anchor>
              </controlPr>
            </control>
          </mc:Choice>
        </mc:AlternateContent>
        <mc:AlternateContent xmlns:mc="http://schemas.openxmlformats.org/markup-compatibility/2006">
          <mc:Choice Requires="x14">
            <control shapeId="128008" r:id="rId11" name="Button 8">
              <controlPr defaultSize="0" print="0" autoFill="0" autoPict="0">
                <anchor moveWithCells="1" sizeWithCells="1">
                  <from>
                    <xdr:col>0</xdr:col>
                    <xdr:colOff>485775</xdr:colOff>
                    <xdr:row>32</xdr:row>
                    <xdr:rowOff>28575</xdr:rowOff>
                  </from>
                  <to>
                    <xdr:col>0</xdr:col>
                    <xdr:colOff>790575</xdr:colOff>
                    <xdr:row>32</xdr:row>
                    <xdr:rowOff>142875</xdr:rowOff>
                  </to>
                </anchor>
              </controlPr>
            </control>
          </mc:Choice>
        </mc:AlternateContent>
        <mc:AlternateContent xmlns:mc="http://schemas.openxmlformats.org/markup-compatibility/2006">
          <mc:Choice Requires="x14">
            <control shapeId="128009" r:id="rId12" name="Button 9">
              <controlPr defaultSize="0" print="0" autoFill="0" autoPict="0">
                <anchor moveWithCells="1" sizeWithCells="1">
                  <from>
                    <xdr:col>0</xdr:col>
                    <xdr:colOff>85725</xdr:colOff>
                    <xdr:row>46</xdr:row>
                    <xdr:rowOff>28575</xdr:rowOff>
                  </from>
                  <to>
                    <xdr:col>0</xdr:col>
                    <xdr:colOff>390525</xdr:colOff>
                    <xdr:row>46</xdr:row>
                    <xdr:rowOff>142875</xdr:rowOff>
                  </to>
                </anchor>
              </controlPr>
            </control>
          </mc:Choice>
        </mc:AlternateContent>
        <mc:AlternateContent xmlns:mc="http://schemas.openxmlformats.org/markup-compatibility/2006">
          <mc:Choice Requires="x14">
            <control shapeId="128010" r:id="rId13" name="Button 10">
              <controlPr defaultSize="0" print="0" autoFill="0" autoPict="0">
                <anchor moveWithCells="1" sizeWithCells="1">
                  <from>
                    <xdr:col>0</xdr:col>
                    <xdr:colOff>485775</xdr:colOff>
                    <xdr:row>46</xdr:row>
                    <xdr:rowOff>28575</xdr:rowOff>
                  </from>
                  <to>
                    <xdr:col>0</xdr:col>
                    <xdr:colOff>790575</xdr:colOff>
                    <xdr:row>46</xdr:row>
                    <xdr:rowOff>142875</xdr:rowOff>
                  </to>
                </anchor>
              </controlPr>
            </control>
          </mc:Choice>
        </mc:AlternateContent>
        <mc:AlternateContent xmlns:mc="http://schemas.openxmlformats.org/markup-compatibility/2006">
          <mc:Choice Requires="x14">
            <control shapeId="128011" r:id="rId14" name="Button 11">
              <controlPr defaultSize="0" print="0" autoFill="0" autoPict="0" macro="[0]!LeggTilAnsatte">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8012" r:id="rId15" name="Button 12">
              <controlPr defaultSize="0" print="0" autoFill="0" autoPict="0" macro="[0]!FjernAnsatte">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8013" r:id="rId16" name="Button 13">
              <controlPr defaultSize="0" print="0" autoFill="0" autoPict="0" macro="[0]!LeggTil5892">
                <anchor moveWithCells="1" sizeWithCells="1">
                  <from>
                    <xdr:col>0</xdr:col>
                    <xdr:colOff>85725</xdr:colOff>
                    <xdr:row>14</xdr:row>
                    <xdr:rowOff>28575</xdr:rowOff>
                  </from>
                  <to>
                    <xdr:col>0</xdr:col>
                    <xdr:colOff>390525</xdr:colOff>
                    <xdr:row>14</xdr:row>
                    <xdr:rowOff>142875</xdr:rowOff>
                  </to>
                </anchor>
              </controlPr>
            </control>
          </mc:Choice>
        </mc:AlternateContent>
        <mc:AlternateContent xmlns:mc="http://schemas.openxmlformats.org/markup-compatibility/2006">
          <mc:Choice Requires="x14">
            <control shapeId="128014" r:id="rId17" name="Button 14">
              <controlPr defaultSize="0" print="0" autoFill="0" autoPict="0" macro="[0]!Fjern5892">
                <anchor moveWithCells="1" sizeWithCells="1">
                  <from>
                    <xdr:col>0</xdr:col>
                    <xdr:colOff>485775</xdr:colOff>
                    <xdr:row>14</xdr:row>
                    <xdr:rowOff>28575</xdr:rowOff>
                  </from>
                  <to>
                    <xdr:col>0</xdr:col>
                    <xdr:colOff>790575</xdr:colOff>
                    <xdr:row>14</xdr:row>
                    <xdr:rowOff>142875</xdr:rowOff>
                  </to>
                </anchor>
              </controlPr>
            </control>
          </mc:Choice>
        </mc:AlternateContent>
        <mc:AlternateContent xmlns:mc="http://schemas.openxmlformats.org/markup-compatibility/2006">
          <mc:Choice Requires="x14">
            <control shapeId="128015" r:id="rId18" name="Button 15">
              <controlPr defaultSize="0" print="0" autoFill="0" autoPict="0" macro="[0]!LeggTil5896">
                <anchor moveWithCells="1" sizeWithCells="1">
                  <from>
                    <xdr:col>0</xdr:col>
                    <xdr:colOff>85725</xdr:colOff>
                    <xdr:row>26</xdr:row>
                    <xdr:rowOff>28575</xdr:rowOff>
                  </from>
                  <to>
                    <xdr:col>0</xdr:col>
                    <xdr:colOff>390525</xdr:colOff>
                    <xdr:row>26</xdr:row>
                    <xdr:rowOff>142875</xdr:rowOff>
                  </to>
                </anchor>
              </controlPr>
            </control>
          </mc:Choice>
        </mc:AlternateContent>
        <mc:AlternateContent xmlns:mc="http://schemas.openxmlformats.org/markup-compatibility/2006">
          <mc:Choice Requires="x14">
            <control shapeId="128016" r:id="rId19" name="Button 16">
              <controlPr defaultSize="0" print="0" autoFill="0" autoPict="0" macro="[0]!Fjern5896">
                <anchor moveWithCells="1" sizeWithCells="1">
                  <from>
                    <xdr:col>0</xdr:col>
                    <xdr:colOff>485775</xdr:colOff>
                    <xdr:row>26</xdr:row>
                    <xdr:rowOff>28575</xdr:rowOff>
                  </from>
                  <to>
                    <xdr:col>0</xdr:col>
                    <xdr:colOff>790575</xdr:colOff>
                    <xdr:row>26</xdr:row>
                    <xdr:rowOff>142875</xdr:rowOff>
                  </to>
                </anchor>
              </controlPr>
            </control>
          </mc:Choice>
        </mc:AlternateContent>
        <mc:AlternateContent xmlns:mc="http://schemas.openxmlformats.org/markup-compatibility/2006">
          <mc:Choice Requires="x14">
            <control shapeId="128017" r:id="rId20" name="Button 17">
              <controlPr defaultSize="0" print="0" autoFill="0" autoPict="0" macro="[0]!LeggTilTL">
                <anchor moveWithCells="1" sizeWithCells="1">
                  <from>
                    <xdr:col>0</xdr:col>
                    <xdr:colOff>85725</xdr:colOff>
                    <xdr:row>32</xdr:row>
                    <xdr:rowOff>28575</xdr:rowOff>
                  </from>
                  <to>
                    <xdr:col>0</xdr:col>
                    <xdr:colOff>390525</xdr:colOff>
                    <xdr:row>32</xdr:row>
                    <xdr:rowOff>142875</xdr:rowOff>
                  </to>
                </anchor>
              </controlPr>
            </control>
          </mc:Choice>
        </mc:AlternateContent>
        <mc:AlternateContent xmlns:mc="http://schemas.openxmlformats.org/markup-compatibility/2006">
          <mc:Choice Requires="x14">
            <control shapeId="128018" r:id="rId21" name="Button 18">
              <controlPr defaultSize="0" print="0" autoFill="0" autoPict="0" macro="[0]!FjernTL">
                <anchor moveWithCells="1" sizeWithCells="1">
                  <from>
                    <xdr:col>0</xdr:col>
                    <xdr:colOff>485775</xdr:colOff>
                    <xdr:row>32</xdr:row>
                    <xdr:rowOff>28575</xdr:rowOff>
                  </from>
                  <to>
                    <xdr:col>0</xdr:col>
                    <xdr:colOff>790575</xdr:colOff>
                    <xdr:row>32</xdr:row>
                    <xdr:rowOff>142875</xdr:rowOff>
                  </to>
                </anchor>
              </controlPr>
            </control>
          </mc:Choice>
        </mc:AlternateContent>
        <mc:AlternateContent xmlns:mc="http://schemas.openxmlformats.org/markup-compatibility/2006">
          <mc:Choice Requires="x14">
            <control shapeId="128019" r:id="rId22" name="Button 19">
              <controlPr defaultSize="0" print="0" autoFill="0" autoPict="0" macro="[0]!LeggTilStipend">
                <anchor moveWithCells="1" sizeWithCells="1">
                  <from>
                    <xdr:col>0</xdr:col>
                    <xdr:colOff>85725</xdr:colOff>
                    <xdr:row>46</xdr:row>
                    <xdr:rowOff>28575</xdr:rowOff>
                  </from>
                  <to>
                    <xdr:col>0</xdr:col>
                    <xdr:colOff>390525</xdr:colOff>
                    <xdr:row>46</xdr:row>
                    <xdr:rowOff>142875</xdr:rowOff>
                  </to>
                </anchor>
              </controlPr>
            </control>
          </mc:Choice>
        </mc:AlternateContent>
        <mc:AlternateContent xmlns:mc="http://schemas.openxmlformats.org/markup-compatibility/2006">
          <mc:Choice Requires="x14">
            <control shapeId="128020" r:id="rId23" name="Button 20">
              <controlPr defaultSize="0" print="0" autoFill="0" autoPict="0" macro="[0]!FjernStipend">
                <anchor moveWithCells="1" sizeWithCells="1">
                  <from>
                    <xdr:col>0</xdr:col>
                    <xdr:colOff>485775</xdr:colOff>
                    <xdr:row>46</xdr:row>
                    <xdr:rowOff>28575</xdr:rowOff>
                  </from>
                  <to>
                    <xdr:col>0</xdr:col>
                    <xdr:colOff>790575</xdr:colOff>
                    <xdr:row>46</xdr:row>
                    <xdr:rowOff>142875</xdr:rowOff>
                  </to>
                </anchor>
              </controlPr>
            </control>
          </mc:Choice>
        </mc:AlternateContent>
        <mc:AlternateContent xmlns:mc="http://schemas.openxmlformats.org/markup-compatibility/2006">
          <mc:Choice Requires="x14">
            <control shapeId="128021" r:id="rId24" name="Button 21">
              <controlPr defaultSize="0" print="0" autoFill="0" autoPict="0" macro="[0]!FemAar">
                <anchor moveWithCells="1" sizeWithCells="1">
                  <from>
                    <xdr:col>8</xdr:col>
                    <xdr:colOff>342900</xdr:colOff>
                    <xdr:row>0</xdr:row>
                    <xdr:rowOff>66675</xdr:rowOff>
                  </from>
                  <to>
                    <xdr:col>9</xdr:col>
                    <xdr:colOff>714375</xdr:colOff>
                    <xdr:row>1</xdr:row>
                    <xdr:rowOff>0</xdr:rowOff>
                  </to>
                </anchor>
              </controlPr>
            </control>
          </mc:Choice>
        </mc:AlternateContent>
        <mc:AlternateContent xmlns:mc="http://schemas.openxmlformats.org/markup-compatibility/2006">
          <mc:Choice Requires="x14">
            <control shapeId="128022" r:id="rId25" name="Button 22">
              <controlPr defaultSize="0" print="0" autoFill="0" autoPict="0" macro="[0]!TiAar">
                <anchor moveWithCells="1" sizeWithCells="1">
                  <from>
                    <xdr:col>9</xdr:col>
                    <xdr:colOff>847725</xdr:colOff>
                    <xdr:row>0</xdr:row>
                    <xdr:rowOff>66675</xdr:rowOff>
                  </from>
                  <to>
                    <xdr:col>9</xdr:col>
                    <xdr:colOff>1857375</xdr:colOff>
                    <xdr:row>1</xdr:row>
                    <xdr:rowOff>0</xdr:rowOff>
                  </to>
                </anchor>
              </controlPr>
            </control>
          </mc:Choice>
        </mc:AlternateContent>
        <mc:AlternateContent xmlns:mc="http://schemas.openxmlformats.org/markup-compatibility/2006">
          <mc:Choice Requires="x14">
            <control shapeId="128023" r:id="rId26" name="Button 23">
              <controlPr defaultSize="0" print="0" autoFill="0" autoPict="0" macro="[0]!LeggTilDrift">
                <anchor moveWithCells="1" sizeWithCells="1">
                  <from>
                    <xdr:col>0</xdr:col>
                    <xdr:colOff>85725</xdr:colOff>
                    <xdr:row>53</xdr:row>
                    <xdr:rowOff>28575</xdr:rowOff>
                  </from>
                  <to>
                    <xdr:col>0</xdr:col>
                    <xdr:colOff>390525</xdr:colOff>
                    <xdr:row>53</xdr:row>
                    <xdr:rowOff>142875</xdr:rowOff>
                  </to>
                </anchor>
              </controlPr>
            </control>
          </mc:Choice>
        </mc:AlternateContent>
        <mc:AlternateContent xmlns:mc="http://schemas.openxmlformats.org/markup-compatibility/2006">
          <mc:Choice Requires="x14">
            <control shapeId="128024" r:id="rId27" name="Button 24">
              <controlPr defaultSize="0" print="0" autoFill="0" autoPict="0" macro="[0]!FjernDrift">
                <anchor moveWithCells="1" sizeWithCells="1">
                  <from>
                    <xdr:col>0</xdr:col>
                    <xdr:colOff>485775</xdr:colOff>
                    <xdr:row>53</xdr:row>
                    <xdr:rowOff>28575</xdr:rowOff>
                  </from>
                  <to>
                    <xdr:col>0</xdr:col>
                    <xdr:colOff>790575</xdr:colOff>
                    <xdr:row>53</xdr:row>
                    <xdr:rowOff>142875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823" id="{5DA5F1C0-83EC-478C-90F7-C361DA969AD2}">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K92:N92</xm:sqref>
        </x14:conditionalFormatting>
        <x14:conditionalFormatting xmlns:xm="http://schemas.microsoft.com/office/excel/2006/main">
          <x14:cfRule type="expression" priority="1937" id="{49A53DB6-9D68-4D7A-9C75-0CEF8EB55316}">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K55:T55</xm:sqref>
        </x14:conditionalFormatting>
        <x14:conditionalFormatting xmlns:xm="http://schemas.microsoft.com/office/excel/2006/main">
          <x14:cfRule type="expression" priority="1814" id="{50DF993F-B6F5-4B55-B78C-64AE0B1ED9D8}">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K66:T66</xm:sqref>
        </x14:conditionalFormatting>
        <x14:conditionalFormatting xmlns:xm="http://schemas.microsoft.com/office/excel/2006/main">
          <x14:cfRule type="expression" priority="1627" id="{A4F1E656-6404-4CBB-9F0D-E29C4952C0EF}">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O82:T82</xm:sqref>
        </x14:conditionalFormatting>
        <x14:conditionalFormatting xmlns:xm="http://schemas.microsoft.com/office/excel/2006/main">
          <x14:cfRule type="expression" priority="1638" id="{DEDCA8A4-BAB3-471E-8F67-60B365491346}">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Q85:T85</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prompt="Feltet må fylles inn!" xr:uid="{00000000-0002-0000-0300-000002000000}">
          <x14:formula1>
            <xm:f>Tabeller!$G$62:$G$66</xm:f>
          </x14:formula1>
          <xm:sqref>B48:B51</xm:sqref>
        </x14:dataValidation>
        <x14:dataValidation type="list" allowBlank="1" showInputMessage="1" showErrorMessage="1" xr:uid="{00000000-0002-0000-0300-000003000000}">
          <x14:formula1>
            <xm:f>Tabeller!$G$45:$G$49</xm:f>
          </x14:formula1>
          <xm:sqref>H48:H51 H56:H59 H16:H24 H34:H42 H66:H70 H4:H12</xm:sqref>
        </x14:dataValidation>
        <x14:dataValidation type="list" allowBlank="1" showInputMessage="1" showErrorMessage="1" prompt="Feltet må fylles inn!" xr:uid="{00000000-0002-0000-0300-000001000000}">
          <x14:formula1>
            <xm:f>Tabeller!$G$54:$G$61</xm:f>
          </x14:formula1>
          <xm:sqref>B16:B24 B4:B12 B34:B42</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B1:CB39"/>
  <sheetViews>
    <sheetView zoomScale="70" zoomScaleNormal="70" workbookViewId="0">
      <selection activeCell="I4" sqref="I4:L4"/>
    </sheetView>
  </sheetViews>
  <sheetFormatPr baseColWidth="10" defaultColWidth="9.140625" defaultRowHeight="12.75" x14ac:dyDescent="0.2"/>
  <cols>
    <col min="1" max="1" width="12.5703125" style="22" customWidth="1"/>
    <col min="2" max="2" width="29.42578125" style="22" customWidth="1"/>
    <col min="3" max="3" width="18.140625" style="22" customWidth="1"/>
    <col min="4" max="4" width="32" style="22" customWidth="1"/>
    <col min="5" max="5" width="19.85546875" style="22" customWidth="1"/>
    <col min="6" max="6" width="20.85546875" style="22" customWidth="1"/>
    <col min="7" max="7" width="15.85546875" style="22" customWidth="1"/>
    <col min="8" max="8" width="34.140625" style="22" customWidth="1"/>
    <col min="9" max="9" width="12.5703125" style="22" bestFit="1" customWidth="1"/>
    <col min="10" max="10" width="35.140625" style="22" customWidth="1"/>
    <col min="11" max="11" width="21.140625" style="22" customWidth="1"/>
    <col min="12" max="12" width="22.5703125" style="22" customWidth="1"/>
    <col min="13" max="13" width="19.42578125" style="22" customWidth="1"/>
    <col min="14" max="14" width="19.85546875" style="22" customWidth="1"/>
    <col min="15" max="15" width="19.5703125" style="22" customWidth="1"/>
    <col min="16" max="16" width="19.85546875" style="22" customWidth="1"/>
    <col min="17" max="17" width="21.42578125" style="22" customWidth="1"/>
    <col min="18" max="18" width="19.85546875" style="22" customWidth="1"/>
    <col min="19" max="20" width="18.5703125" style="22" customWidth="1"/>
    <col min="21" max="21" width="14.85546875" style="22" customWidth="1"/>
    <col min="22" max="22" width="18.5703125" style="22" customWidth="1"/>
    <col min="23" max="23" width="35.42578125" style="22" customWidth="1"/>
    <col min="24" max="26" width="12.85546875" style="22" customWidth="1"/>
    <col min="27" max="29" width="11.5703125" style="22" customWidth="1"/>
    <col min="30" max="30" width="10.85546875" style="22" bestFit="1" customWidth="1"/>
    <col min="31" max="32" width="10.85546875" style="22" customWidth="1"/>
    <col min="33" max="38" width="12.140625" style="22" customWidth="1"/>
    <col min="39" max="39" width="13.140625" style="22" bestFit="1" customWidth="1"/>
    <col min="40" max="40" width="13.85546875" style="22" bestFit="1" customWidth="1"/>
    <col min="41" max="41" width="11.42578125" style="22" customWidth="1"/>
    <col min="42" max="42" width="10.42578125" style="22" customWidth="1"/>
    <col min="43" max="43" width="10.5703125" style="22" customWidth="1"/>
    <col min="44" max="44" width="16.5703125" style="22" customWidth="1"/>
    <col min="45" max="45" width="37.85546875" style="22" bestFit="1" customWidth="1"/>
    <col min="46" max="51" width="16.42578125" style="22" bestFit="1" customWidth="1"/>
    <col min="52" max="52" width="15.85546875" style="22" bestFit="1" customWidth="1"/>
    <col min="53" max="53" width="15.5703125" style="22" bestFit="1" customWidth="1"/>
    <col min="54" max="54" width="15.85546875" style="22" bestFit="1" customWidth="1"/>
    <col min="55" max="55" width="14.5703125" style="22" customWidth="1"/>
    <col min="56" max="56" width="28.5703125" style="22" bestFit="1" customWidth="1"/>
    <col min="57" max="57" width="14" style="22" bestFit="1" customWidth="1"/>
    <col min="58" max="61" width="14.42578125" style="22" bestFit="1" customWidth="1"/>
    <col min="62" max="63" width="15.140625" style="22" bestFit="1" customWidth="1"/>
    <col min="64" max="65" width="14" style="22" bestFit="1" customWidth="1"/>
    <col min="66" max="66" width="15.42578125" style="22" customWidth="1"/>
    <col min="67" max="67" width="18.5703125" style="22" customWidth="1"/>
    <col min="68" max="68" width="13.42578125" style="22" customWidth="1"/>
    <col min="69" max="69" width="17.85546875" style="180" bestFit="1" customWidth="1"/>
    <col min="70" max="70" width="16.5703125" style="22" customWidth="1"/>
    <col min="71" max="71" width="16" style="22" bestFit="1" customWidth="1"/>
    <col min="72" max="72" width="16.42578125" style="22" bestFit="1" customWidth="1"/>
    <col min="73" max="74" width="15.5703125" style="22" bestFit="1" customWidth="1"/>
    <col min="75" max="75" width="16" style="22" bestFit="1" customWidth="1"/>
    <col min="76" max="76" width="15.5703125" style="22" bestFit="1" customWidth="1"/>
    <col min="77" max="77" width="16" style="22" bestFit="1" customWidth="1"/>
    <col min="78" max="78" width="17" style="22" bestFit="1" customWidth="1"/>
    <col min="79" max="79" width="16" style="22" bestFit="1" customWidth="1"/>
    <col min="80" max="80" width="17.42578125" style="22" bestFit="1" customWidth="1"/>
    <col min="81" max="81" width="10.140625" style="22" customWidth="1"/>
    <col min="82" max="16384" width="9.140625" style="22"/>
  </cols>
  <sheetData>
    <row r="1" spans="2:80" ht="18.75" x14ac:dyDescent="0.3">
      <c r="B1" s="23" t="s">
        <v>9</v>
      </c>
      <c r="C1" s="24">
        <f>Registrering!B3</f>
        <v>0</v>
      </c>
      <c r="H1" s="23"/>
      <c r="I1" s="23"/>
      <c r="J1" s="21"/>
      <c r="AS1" s="21" t="s">
        <v>10</v>
      </c>
      <c r="BD1" s="21" t="s">
        <v>154</v>
      </c>
      <c r="BQ1" s="308"/>
      <c r="BR1" s="244"/>
      <c r="BS1" s="244"/>
      <c r="BT1" s="244"/>
      <c r="BU1" s="244"/>
      <c r="BV1" s="244"/>
      <c r="BW1" s="244"/>
      <c r="BX1" s="244"/>
      <c r="BY1" s="244"/>
      <c r="BZ1" s="244"/>
    </row>
    <row r="2" spans="2:80" ht="21" x14ac:dyDescent="0.35">
      <c r="B2" s="28" t="s">
        <v>155</v>
      </c>
      <c r="D2" s="22" t="s">
        <v>8</v>
      </c>
      <c r="H2" s="24"/>
      <c r="I2" s="24"/>
      <c r="J2" s="28"/>
      <c r="K2" s="29" t="s">
        <v>156</v>
      </c>
      <c r="M2" s="24" t="s">
        <v>157</v>
      </c>
      <c r="BQ2" s="290"/>
      <c r="BR2" s="249"/>
      <c r="BS2" s="249"/>
      <c r="BT2" s="249"/>
      <c r="BU2" s="249"/>
      <c r="BV2" s="249"/>
      <c r="BW2" s="249"/>
      <c r="BX2" s="249"/>
      <c r="BY2" s="249"/>
      <c r="BZ2" s="249"/>
    </row>
    <row r="3" spans="2:80" s="45" customFormat="1" ht="45" x14ac:dyDescent="0.35">
      <c r="B3" s="300" t="s">
        <v>112</v>
      </c>
      <c r="C3" s="272" t="s">
        <v>158</v>
      </c>
      <c r="D3" s="272" t="s">
        <v>159</v>
      </c>
      <c r="E3" s="272" t="s">
        <v>24</v>
      </c>
      <c r="F3" s="272" t="s">
        <v>25</v>
      </c>
      <c r="G3" s="272" t="s">
        <v>160</v>
      </c>
      <c r="H3" s="304" t="s">
        <v>161</v>
      </c>
      <c r="I3" s="270" t="s">
        <v>28</v>
      </c>
      <c r="J3" s="270" t="s">
        <v>29</v>
      </c>
      <c r="K3" s="271" t="e">
        <f>Budsjett!#REF!</f>
        <v>#REF!</v>
      </c>
      <c r="L3" s="271" t="e">
        <f>K3+1</f>
        <v>#REF!</v>
      </c>
      <c r="M3" s="271" t="e">
        <f t="shared" ref="M3:T3" si="0">L3+1</f>
        <v>#REF!</v>
      </c>
      <c r="N3" s="271" t="e">
        <f t="shared" si="0"/>
        <v>#REF!</v>
      </c>
      <c r="O3" s="271" t="e">
        <f t="shared" si="0"/>
        <v>#REF!</v>
      </c>
      <c r="P3" s="271" t="e">
        <f t="shared" si="0"/>
        <v>#REF!</v>
      </c>
      <c r="Q3" s="271" t="e">
        <f t="shared" si="0"/>
        <v>#REF!</v>
      </c>
      <c r="R3" s="271" t="e">
        <f t="shared" si="0"/>
        <v>#REF!</v>
      </c>
      <c r="S3" s="271" t="e">
        <f t="shared" si="0"/>
        <v>#REF!</v>
      </c>
      <c r="T3" s="271" t="e">
        <f t="shared" si="0"/>
        <v>#REF!</v>
      </c>
      <c r="AG3" s="305" t="s">
        <v>30</v>
      </c>
      <c r="AH3" s="305" t="s">
        <v>31</v>
      </c>
      <c r="AI3" s="305" t="s">
        <v>32</v>
      </c>
      <c r="AJ3" s="305" t="s">
        <v>33</v>
      </c>
      <c r="AK3" s="305" t="s">
        <v>34</v>
      </c>
      <c r="AL3" s="305" t="s">
        <v>35</v>
      </c>
      <c r="AM3" s="305" t="s">
        <v>36</v>
      </c>
      <c r="AN3" s="305" t="s">
        <v>37</v>
      </c>
      <c r="AO3" s="306" t="s">
        <v>162</v>
      </c>
      <c r="AP3" s="306" t="s">
        <v>163</v>
      </c>
      <c r="AQ3" s="306" t="s">
        <v>164</v>
      </c>
      <c r="AS3" s="253" t="e">
        <f t="shared" ref="AS3:BB3" si="1">K3</f>
        <v>#REF!</v>
      </c>
      <c r="AT3" s="253" t="e">
        <f t="shared" si="1"/>
        <v>#REF!</v>
      </c>
      <c r="AU3" s="253" t="e">
        <f t="shared" si="1"/>
        <v>#REF!</v>
      </c>
      <c r="AV3" s="253" t="e">
        <f t="shared" si="1"/>
        <v>#REF!</v>
      </c>
      <c r="AW3" s="253" t="e">
        <f t="shared" si="1"/>
        <v>#REF!</v>
      </c>
      <c r="AX3" s="253" t="e">
        <f t="shared" si="1"/>
        <v>#REF!</v>
      </c>
      <c r="AY3" s="253" t="e">
        <f t="shared" si="1"/>
        <v>#REF!</v>
      </c>
      <c r="AZ3" s="253" t="e">
        <f t="shared" si="1"/>
        <v>#REF!</v>
      </c>
      <c r="BA3" s="253" t="e">
        <f t="shared" si="1"/>
        <v>#REF!</v>
      </c>
      <c r="BB3" s="253" t="e">
        <f t="shared" si="1"/>
        <v>#REF!</v>
      </c>
      <c r="BC3" s="24" t="s">
        <v>165</v>
      </c>
      <c r="BD3" s="253" t="e">
        <f>AS3</f>
        <v>#REF!</v>
      </c>
      <c r="BE3" s="253">
        <v>2015</v>
      </c>
      <c r="BF3" s="253" t="e">
        <f t="shared" ref="BF3:BM3" si="2">AU3</f>
        <v>#REF!</v>
      </c>
      <c r="BG3" s="253" t="e">
        <f t="shared" si="2"/>
        <v>#REF!</v>
      </c>
      <c r="BH3" s="253" t="e">
        <f t="shared" si="2"/>
        <v>#REF!</v>
      </c>
      <c r="BI3" s="253" t="e">
        <f t="shared" si="2"/>
        <v>#REF!</v>
      </c>
      <c r="BJ3" s="253" t="e">
        <f t="shared" si="2"/>
        <v>#REF!</v>
      </c>
      <c r="BK3" s="253" t="e">
        <f t="shared" si="2"/>
        <v>#REF!</v>
      </c>
      <c r="BL3" s="253" t="e">
        <f t="shared" si="2"/>
        <v>#REF!</v>
      </c>
      <c r="BM3" s="253" t="e">
        <f t="shared" si="2"/>
        <v>#REF!</v>
      </c>
      <c r="BN3" s="24" t="s">
        <v>166</v>
      </c>
      <c r="BO3" s="45" t="s">
        <v>167</v>
      </c>
      <c r="BP3" s="45" t="s">
        <v>168</v>
      </c>
      <c r="BQ3" s="290"/>
      <c r="BR3" s="249"/>
      <c r="BS3" s="249"/>
      <c r="BT3" s="249"/>
      <c r="BU3" s="249"/>
      <c r="BV3" s="249"/>
      <c r="BW3" s="249"/>
      <c r="BX3" s="249"/>
      <c r="BY3" s="249"/>
      <c r="BZ3" s="249"/>
      <c r="CA3" s="244"/>
      <c r="CB3" s="244"/>
    </row>
    <row r="4" spans="2:80" s="240" customFormat="1" ht="18.75" x14ac:dyDescent="0.3">
      <c r="B4" s="245"/>
      <c r="C4" s="287">
        <f>SUM(K4:T4)</f>
        <v>0</v>
      </c>
      <c r="D4" s="288">
        <f>SUM(AS4:BB4)</f>
        <v>0</v>
      </c>
      <c r="E4" s="288">
        <f>IFERROR(SUM(BD4:BM4),0)</f>
        <v>0</v>
      </c>
      <c r="F4" s="288">
        <f t="shared" ref="F4:F5" si="3">SUM(D4:E4)</f>
        <v>0</v>
      </c>
      <c r="G4" s="288">
        <f>IFERROR((F4/C4),0)</f>
        <v>0</v>
      </c>
      <c r="H4" s="285"/>
      <c r="I4" s="520"/>
      <c r="J4" s="285"/>
      <c r="K4" s="286"/>
      <c r="L4" s="286"/>
      <c r="M4" s="286"/>
      <c r="N4" s="286"/>
      <c r="O4" s="286"/>
      <c r="P4" s="286"/>
      <c r="Q4" s="286"/>
      <c r="R4" s="286"/>
      <c r="S4" s="286"/>
      <c r="T4" s="286"/>
      <c r="U4" s="289"/>
      <c r="AD4" s="239"/>
      <c r="AE4" s="239"/>
      <c r="AF4" s="239"/>
      <c r="AG4" s="237">
        <f>I4</f>
        <v>0</v>
      </c>
      <c r="AH4" s="237">
        <f>AG4*Tabeller!$I$35</f>
        <v>0</v>
      </c>
      <c r="AI4" s="237">
        <f>IF(AG4&gt;0,(AH4-400)/52*47,0)</f>
        <v>0</v>
      </c>
      <c r="AJ4" s="237">
        <f>AI4*Tabeller!$H$26</f>
        <v>0</v>
      </c>
      <c r="AK4" s="237">
        <f>SUM(AI4:AJ4,AL4)*Tabeller!$H$28</f>
        <v>0</v>
      </c>
      <c r="AL4" s="237">
        <f>AH4*Tabeller!$H$27</f>
        <v>0</v>
      </c>
      <c r="AM4" s="237">
        <f t="shared" ref="AM4" si="4">SUM(AI4:AL4)</f>
        <v>0</v>
      </c>
      <c r="AN4" s="237">
        <f>AM4+IF(B4="Teknisk/adm. bistand",Registrering!$E$43,Registrering!$B$43)</f>
        <v>501000</v>
      </c>
      <c r="AO4" s="237">
        <f>AM4/Tabeller!$H$5</f>
        <v>0</v>
      </c>
      <c r="AP4" s="237">
        <f>(AN4-AM4)/Tabeller!$H$5</f>
        <v>307.73955773955777</v>
      </c>
      <c r="AQ4" s="237">
        <f>AO4+AP4</f>
        <v>307.73955773955777</v>
      </c>
      <c r="AR4" s="236"/>
      <c r="AS4" s="237">
        <f>((K4*$AO4))</f>
        <v>0</v>
      </c>
      <c r="AT4" s="237">
        <f>((L4*$AO4))*Tabeller!J$35</f>
        <v>0</v>
      </c>
      <c r="AU4" s="237">
        <f>((M4*$AO4))*Tabeller!K$35</f>
        <v>0</v>
      </c>
      <c r="AV4" s="237">
        <f>((N4*$AO4))*Tabeller!L$35</f>
        <v>0</v>
      </c>
      <c r="AW4" s="237">
        <f>((O4*$AO4))*Tabeller!M$35</f>
        <v>0</v>
      </c>
      <c r="AX4" s="237">
        <f>((P4*$AO4))*Tabeller!N$35</f>
        <v>0</v>
      </c>
      <c r="AY4" s="237">
        <f>((Q4*$AO4))*Tabeller!O$35</f>
        <v>0</v>
      </c>
      <c r="AZ4" s="237">
        <f>((R4*$AO4))*Tabeller!P$35</f>
        <v>0</v>
      </c>
      <c r="BA4" s="237">
        <f>((S4*$AO4))*Tabeller!Q$35</f>
        <v>0</v>
      </c>
      <c r="BB4" s="237">
        <f>((T4*$AO4))*Tabeller!R$35</f>
        <v>0</v>
      </c>
      <c r="BC4" s="236">
        <f>SUM(AS4:BB4)</f>
        <v>0</v>
      </c>
      <c r="BD4" s="237">
        <f>IF($B4=Tabeller!$G$61,((K4/Tabeller!$H$5)*Tabeller!$J$16),((K4/Tabeller!$H$5)*Tabeller!$J$15))</f>
        <v>0</v>
      </c>
      <c r="BE4" s="237">
        <f>IF($B4=Tabeller!$G$61,((L4/Tabeller!$H$5)*Tabeller!$J$16),((L4/Tabeller!$H$5)*Tabeller!$J$15))*IF(Registrering!$B$45="Ja",Tabeller!J$35,1)</f>
        <v>0</v>
      </c>
      <c r="BF4" s="237">
        <f>IF($B4=Tabeller!$G$61,((M4/Tabeller!$H$5)*Tabeller!$J$16),((M4/Tabeller!$H$5)*Tabeller!$J$15))*IF(Registrering!$B$45="Ja",Tabeller!K$35,1)</f>
        <v>0</v>
      </c>
      <c r="BG4" s="237">
        <f>IF($B4=Tabeller!$G$61,((N4/Tabeller!$H$5)*Tabeller!$J$16),((N4/Tabeller!$H$5)*Tabeller!$J$15))*IF(Registrering!$B$45="Ja",Tabeller!L$35,1)</f>
        <v>0</v>
      </c>
      <c r="BH4" s="237">
        <f>IF($B4=Tabeller!$G$61,((O4/Tabeller!$H$5)*Tabeller!$J$16),((O4/Tabeller!$H$5)*Tabeller!$J$15))*IF(Registrering!$B$45="Ja",Tabeller!M$35,1)</f>
        <v>0</v>
      </c>
      <c r="BI4" s="237">
        <f>IF($B4=Tabeller!$G$61,((P4/Tabeller!$H$5)*Tabeller!$J$16),((P4/Tabeller!$H$5)*Tabeller!$J$15))*IF(Registrering!$B$45="Ja",Tabeller!N$35,1)</f>
        <v>0</v>
      </c>
      <c r="BJ4" s="237">
        <f>IF($B4=Tabeller!$G$61,((Q4/Tabeller!$H$5)*Tabeller!$J$16),((Q4/Tabeller!$H$5)*Tabeller!$J$15))*IF(Registrering!$B$45="Ja",Tabeller!O$35,1)</f>
        <v>0</v>
      </c>
      <c r="BK4" s="237">
        <f>IF($B4=Tabeller!$G$61,((R4/Tabeller!$H$5)*Tabeller!$J$16),((R4/Tabeller!$H$5)*Tabeller!$J$15))*IF(Registrering!$B$45="Ja",Tabeller!P$35,1)</f>
        <v>0</v>
      </c>
      <c r="BL4" s="237">
        <f>IF($B4=Tabeller!$G$61,((S4/Tabeller!$H$5)*Tabeller!$J$16),((S4/Tabeller!$H$5)*Tabeller!$J$15))*IF(Registrering!$B$45="Ja",Tabeller!Q$35,1)</f>
        <v>0</v>
      </c>
      <c r="BM4" s="237">
        <f>IF($B4=Tabeller!$G$61,((T4/Tabeller!$H$5)*Tabeller!$J$16),((T4/Tabeller!$H$5)*Tabeller!$J$15))*IF(Registrering!$B$45="Ja",Tabeller!R$35,1)</f>
        <v>0</v>
      </c>
      <c r="BN4" s="236">
        <f t="shared" ref="BN4" si="5">SUM(BD4:BM4)</f>
        <v>0</v>
      </c>
      <c r="BO4" s="236">
        <f>BC4+BN4</f>
        <v>0</v>
      </c>
      <c r="BQ4" s="290"/>
      <c r="BR4" s="290"/>
      <c r="BS4" s="290"/>
      <c r="BT4" s="290"/>
      <c r="BU4" s="290"/>
      <c r="BV4" s="290"/>
      <c r="BW4" s="290"/>
      <c r="BX4" s="290"/>
      <c r="BY4" s="290"/>
      <c r="BZ4" s="290"/>
      <c r="CA4" s="249"/>
      <c r="CB4" s="243"/>
    </row>
    <row r="5" spans="2:80" s="240" customFormat="1" ht="18.75" x14ac:dyDescent="0.3">
      <c r="B5" s="245"/>
      <c r="C5" s="287">
        <f t="shared" ref="C5:C6" si="6">SUM(K5:T5)</f>
        <v>0</v>
      </c>
      <c r="D5" s="288">
        <f t="shared" ref="D5:D6" si="7">SUM(AS5:BB5)</f>
        <v>0</v>
      </c>
      <c r="E5" s="288">
        <f t="shared" ref="E5:E6" si="8">IFERROR(SUM(BD5:BM5),0)</f>
        <v>0</v>
      </c>
      <c r="F5" s="288">
        <f t="shared" si="3"/>
        <v>0</v>
      </c>
      <c r="G5" s="288">
        <f t="shared" ref="G5:G6" si="9">IFERROR((F5/C5),0)</f>
        <v>0</v>
      </c>
      <c r="H5" s="285"/>
      <c r="I5" s="520"/>
      <c r="J5" s="285"/>
      <c r="K5" s="286"/>
      <c r="L5" s="286"/>
      <c r="M5" s="286"/>
      <c r="N5" s="286"/>
      <c r="O5" s="286"/>
      <c r="P5" s="286"/>
      <c r="Q5" s="286"/>
      <c r="R5" s="286"/>
      <c r="S5" s="286"/>
      <c r="T5" s="286"/>
      <c r="AG5" s="237">
        <f t="shared" ref="AG5:AG6" si="10">I5</f>
        <v>0</v>
      </c>
      <c r="AH5" s="237">
        <f>AG5*Tabeller!$I$35</f>
        <v>0</v>
      </c>
      <c r="AI5" s="237">
        <f t="shared" ref="AI5:AI6" si="11">IF(AG5&gt;0,(AH5-400)/52*47,0)</f>
        <v>0</v>
      </c>
      <c r="AJ5" s="237">
        <f>AI5*Tabeller!$H$26</f>
        <v>0</v>
      </c>
      <c r="AK5" s="237">
        <f>SUM(AI5:AJ5,AL5)*Tabeller!$H$28</f>
        <v>0</v>
      </c>
      <c r="AL5" s="237">
        <f>AH5*Tabeller!$H$27</f>
        <v>0</v>
      </c>
      <c r="AM5" s="237">
        <f t="shared" ref="AM5:AM6" si="12">SUM(AI5:AL5)</f>
        <v>0</v>
      </c>
      <c r="AN5" s="237">
        <f>AM5+IF(B5="Teknisk/adm. bistand",Registrering!$E$43,Registrering!$B$43)</f>
        <v>501000</v>
      </c>
      <c r="AO5" s="237">
        <f>AM5/Tabeller!$H$5</f>
        <v>0</v>
      </c>
      <c r="AP5" s="237">
        <f>(AN5-AM5)/Tabeller!$H$5</f>
        <v>307.73955773955777</v>
      </c>
      <c r="AQ5" s="237">
        <f t="shared" ref="AQ5:AQ6" si="13">AO5+AP5</f>
        <v>307.73955773955777</v>
      </c>
      <c r="AR5" s="236"/>
      <c r="AS5" s="237">
        <f>((K5*$AO5))</f>
        <v>0</v>
      </c>
      <c r="AT5" s="237">
        <f>((L5*$AO5))*Tabeller!J$35</f>
        <v>0</v>
      </c>
      <c r="AU5" s="237">
        <f>((M5*$AO5))*Tabeller!K$35</f>
        <v>0</v>
      </c>
      <c r="AV5" s="237">
        <f>((N5*$AO5))*Tabeller!L$35</f>
        <v>0</v>
      </c>
      <c r="AW5" s="237">
        <f>((O5*$AO5))*Tabeller!M$35</f>
        <v>0</v>
      </c>
      <c r="AX5" s="237">
        <f>((P5*$AO5))*Tabeller!N$35</f>
        <v>0</v>
      </c>
      <c r="AY5" s="237">
        <f>((Q5*$AO5))*Tabeller!O$35</f>
        <v>0</v>
      </c>
      <c r="AZ5" s="237">
        <f>((R5*$AO5))*Tabeller!P$35</f>
        <v>0</v>
      </c>
      <c r="BA5" s="237">
        <f>((S5*$AO5))*Tabeller!Q$35</f>
        <v>0</v>
      </c>
      <c r="BB5" s="237">
        <f>((T5*$AO5))*Tabeller!R$35</f>
        <v>0</v>
      </c>
      <c r="BC5" s="236">
        <f t="shared" ref="BC5:BC6" si="14">SUM(AS5:BB5)</f>
        <v>0</v>
      </c>
      <c r="BD5" s="237">
        <f>IF($B5=Tabeller!$G$61,((K5/Tabeller!$H$5)*Tabeller!$J$16),((K5/Tabeller!$H$5)*Tabeller!$J$15))</f>
        <v>0</v>
      </c>
      <c r="BE5" s="237">
        <f>IF($B5=Tabeller!$G$61,((L5/Tabeller!$H$5)*Tabeller!$J$16),((L5/Tabeller!$H$5)*Tabeller!$J$15))*IF(Registrering!$B$45="Ja",Tabeller!J$35,1)</f>
        <v>0</v>
      </c>
      <c r="BF5" s="237">
        <f>IF($B5=Tabeller!$G$61,((M5/Tabeller!$H$5)*Tabeller!$J$16),((M5/Tabeller!$H$5)*Tabeller!$J$15))*IF(Registrering!$B$45="Ja",Tabeller!K$35,1)</f>
        <v>0</v>
      </c>
      <c r="BG5" s="237">
        <f>IF($B5=Tabeller!$G$61,((N5/Tabeller!$H$5)*Tabeller!$J$16),((N5/Tabeller!$H$5)*Tabeller!$J$15))*IF(Registrering!$B$45="Ja",Tabeller!L$35,1)</f>
        <v>0</v>
      </c>
      <c r="BH5" s="237">
        <f>IF($B5=Tabeller!$G$61,((O5/Tabeller!$H$5)*Tabeller!$J$16),((O5/Tabeller!$H$5)*Tabeller!$J$15))*IF(Registrering!$B$45="Ja",Tabeller!M$35,1)</f>
        <v>0</v>
      </c>
      <c r="BI5" s="237">
        <f>IF($B5=Tabeller!$G$61,((P5/Tabeller!$H$5)*Tabeller!$J$16),((P5/Tabeller!$H$5)*Tabeller!$J$15))*IF(Registrering!$B$45="Ja",Tabeller!N$35,1)</f>
        <v>0</v>
      </c>
      <c r="BJ5" s="237">
        <f>IF($B5=Tabeller!$G$61,((Q5/Tabeller!$H$5)*Tabeller!$J$16),((Q5/Tabeller!$H$5)*Tabeller!$J$15))*IF(Registrering!$B$45="Ja",Tabeller!O$35,1)</f>
        <v>0</v>
      </c>
      <c r="BK5" s="237">
        <f>IF($B5=Tabeller!$G$61,((R5/Tabeller!$H$5)*Tabeller!$J$16),((R5/Tabeller!$H$5)*Tabeller!$J$15))*IF(Registrering!$B$45="Ja",Tabeller!P$35,1)</f>
        <v>0</v>
      </c>
      <c r="BL5" s="237">
        <f>IF($B5=Tabeller!$G$61,((S5/Tabeller!$H$5)*Tabeller!$J$16),((S5/Tabeller!$H$5)*Tabeller!$J$15))*IF(Registrering!$B$45="Ja",Tabeller!Q$35,1)</f>
        <v>0</v>
      </c>
      <c r="BM5" s="237">
        <f>IF($B5=Tabeller!$G$61,((T5/Tabeller!$H$5)*Tabeller!$J$16),((T5/Tabeller!$H$5)*Tabeller!$J$15))*IF(Registrering!$B$45="Ja",Tabeller!R$35,1)</f>
        <v>0</v>
      </c>
      <c r="BN5" s="236">
        <f t="shared" ref="BN5:BN7" si="15">SUM(BD5:BM5)</f>
        <v>0</v>
      </c>
      <c r="BO5" s="236">
        <f t="shared" ref="BO5:BO7" si="16">BC5+BN5</f>
        <v>0</v>
      </c>
      <c r="BQ5" s="290"/>
      <c r="BR5" s="290"/>
      <c r="BS5" s="290"/>
      <c r="BT5" s="290"/>
      <c r="BU5" s="290"/>
      <c r="BV5" s="290"/>
      <c r="BW5" s="290"/>
      <c r="BX5" s="290"/>
      <c r="BY5" s="290"/>
      <c r="BZ5" s="290"/>
      <c r="CA5" s="249"/>
      <c r="CB5" s="243"/>
    </row>
    <row r="6" spans="2:80" s="240" customFormat="1" ht="18.75" x14ac:dyDescent="0.3">
      <c r="B6" s="245"/>
      <c r="C6" s="287">
        <f t="shared" si="6"/>
        <v>0</v>
      </c>
      <c r="D6" s="288">
        <f t="shared" si="7"/>
        <v>0</v>
      </c>
      <c r="E6" s="288">
        <f t="shared" si="8"/>
        <v>0</v>
      </c>
      <c r="F6" s="288">
        <f t="shared" ref="F6" si="17">SUM(D6:E6)</f>
        <v>0</v>
      </c>
      <c r="G6" s="288">
        <f t="shared" si="9"/>
        <v>0</v>
      </c>
      <c r="H6" s="285"/>
      <c r="I6" s="520"/>
      <c r="J6" s="285"/>
      <c r="K6" s="286"/>
      <c r="L6" s="286"/>
      <c r="M6" s="286"/>
      <c r="N6" s="286"/>
      <c r="O6" s="286"/>
      <c r="P6" s="286"/>
      <c r="Q6" s="286"/>
      <c r="R6" s="286"/>
      <c r="S6" s="286"/>
      <c r="T6" s="286"/>
      <c r="AG6" s="237">
        <f t="shared" si="10"/>
        <v>0</v>
      </c>
      <c r="AH6" s="237">
        <f>AG6*Tabeller!$I$35</f>
        <v>0</v>
      </c>
      <c r="AI6" s="237">
        <f t="shared" si="11"/>
        <v>0</v>
      </c>
      <c r="AJ6" s="237">
        <f>AI6*Tabeller!$H$26</f>
        <v>0</v>
      </c>
      <c r="AK6" s="237">
        <f>SUM(AI6:AJ6,AL6)*Tabeller!$H$28</f>
        <v>0</v>
      </c>
      <c r="AL6" s="237">
        <f>AH6*Tabeller!$H$27</f>
        <v>0</v>
      </c>
      <c r="AM6" s="237">
        <f t="shared" si="12"/>
        <v>0</v>
      </c>
      <c r="AN6" s="237">
        <f>AM6+IF(B6="Teknisk/adm. Bistand",Registrering!$E$43,Registrering!$B$43)</f>
        <v>501000</v>
      </c>
      <c r="AO6" s="237">
        <f>AM6/Tabeller!$H$5</f>
        <v>0</v>
      </c>
      <c r="AP6" s="237">
        <f>(AN6-AM6)/Tabeller!$H$5</f>
        <v>307.73955773955777</v>
      </c>
      <c r="AQ6" s="237">
        <f t="shared" si="13"/>
        <v>307.73955773955777</v>
      </c>
      <c r="AR6" s="236"/>
      <c r="AS6" s="237">
        <f>((K6*$AO6))</f>
        <v>0</v>
      </c>
      <c r="AT6" s="237">
        <f>((L6*$AO6))*Tabeller!J$35</f>
        <v>0</v>
      </c>
      <c r="AU6" s="237">
        <f>((M6*$AO6))*Tabeller!K$35</f>
        <v>0</v>
      </c>
      <c r="AV6" s="237">
        <f>((N6*$AO6))*Tabeller!L$35</f>
        <v>0</v>
      </c>
      <c r="AW6" s="237">
        <f>((O6*$AO6))*Tabeller!M$35</f>
        <v>0</v>
      </c>
      <c r="AX6" s="237">
        <f>((P6*$AO6))*Tabeller!N$35</f>
        <v>0</v>
      </c>
      <c r="AY6" s="237">
        <f>((Q6*$AO6))*Tabeller!O$35</f>
        <v>0</v>
      </c>
      <c r="AZ6" s="237">
        <f>((R6*$AO6))*Tabeller!P$35</f>
        <v>0</v>
      </c>
      <c r="BA6" s="237">
        <f>((S6*$AO6))*Tabeller!Q$35</f>
        <v>0</v>
      </c>
      <c r="BB6" s="237">
        <f>((T6*$AO6))*Tabeller!R$35</f>
        <v>0</v>
      </c>
      <c r="BC6" s="236">
        <f t="shared" si="14"/>
        <v>0</v>
      </c>
      <c r="BD6" s="237">
        <f>IF($B6=Tabeller!$G$61,((K6/Tabeller!$H$5)*Tabeller!$J$16),((K6/Tabeller!$H$5)*Tabeller!$J$15))</f>
        <v>0</v>
      </c>
      <c r="BE6" s="237">
        <f>IF($B6=Tabeller!$G$61,((L6/Tabeller!$H$5)*Tabeller!$J$16),((L6/Tabeller!$H$5)*Tabeller!$J$15))*IF(Registrering!$B$45="Ja",Tabeller!J$35,1)</f>
        <v>0</v>
      </c>
      <c r="BF6" s="237">
        <f>IF($B6=Tabeller!$G$61,((M6/Tabeller!$H$5)*Tabeller!$J$16),((M6/Tabeller!$H$5)*Tabeller!$J$15))*IF(Registrering!$B$45="Ja",Tabeller!K$35,1)</f>
        <v>0</v>
      </c>
      <c r="BG6" s="237">
        <f>IF($B6=Tabeller!$G$61,((N6/Tabeller!$H$5)*Tabeller!$J$16),((N6/Tabeller!$H$5)*Tabeller!$J$15))*IF(Registrering!$B$45="Ja",Tabeller!L$35,1)</f>
        <v>0</v>
      </c>
      <c r="BH6" s="237">
        <f>IF($B6=Tabeller!$G$61,((O6/Tabeller!$H$5)*Tabeller!$J$16),((O6/Tabeller!$H$5)*Tabeller!$J$15))*IF(Registrering!$B$45="Ja",Tabeller!M$35,1)</f>
        <v>0</v>
      </c>
      <c r="BI6" s="237">
        <f>IF($B6=Tabeller!$G$61,((P6/Tabeller!$H$5)*Tabeller!$J$16),((P6/Tabeller!$H$5)*Tabeller!$J$15))*IF(Registrering!$B$45="Ja",Tabeller!N$35,1)</f>
        <v>0</v>
      </c>
      <c r="BJ6" s="237">
        <f>IF($B6=Tabeller!$G$61,((Q6/Tabeller!$H$5)*Tabeller!$J$16),((Q6/Tabeller!$H$5)*Tabeller!$J$15))*IF(Registrering!$B$45="Ja",Tabeller!O$35,1)</f>
        <v>0</v>
      </c>
      <c r="BK6" s="237">
        <f>IF($B6=Tabeller!$G$61,((R6/Tabeller!$H$5)*Tabeller!$J$16),((R6/Tabeller!$H$5)*Tabeller!$J$15))*IF(Registrering!$B$45="Ja",Tabeller!P$35,1)</f>
        <v>0</v>
      </c>
      <c r="BL6" s="237">
        <f>IF($B6=Tabeller!$G$61,((S6/Tabeller!$H$5)*Tabeller!$J$16),((S6/Tabeller!$H$5)*Tabeller!$J$15))*IF(Registrering!$B$45="Ja",Tabeller!Q$35,1)</f>
        <v>0</v>
      </c>
      <c r="BM6" s="237">
        <f>IF($B6=Tabeller!$G$61,((T6/Tabeller!$H$5)*Tabeller!$J$16),((T6/Tabeller!$H$5)*Tabeller!$J$15))*IF(Registrering!$B$45="Ja",Tabeller!R$35,1)</f>
        <v>0</v>
      </c>
      <c r="BN6" s="236">
        <f t="shared" si="15"/>
        <v>0</v>
      </c>
      <c r="BO6" s="236">
        <f t="shared" si="16"/>
        <v>0</v>
      </c>
      <c r="BQ6" s="290"/>
      <c r="BR6" s="290"/>
      <c r="BS6" s="290"/>
      <c r="BT6" s="290"/>
      <c r="BU6" s="290"/>
      <c r="BV6" s="290"/>
      <c r="BW6" s="290"/>
      <c r="BX6" s="290"/>
      <c r="BY6" s="290"/>
      <c r="BZ6" s="290"/>
      <c r="CA6" s="249"/>
      <c r="CB6" s="243"/>
    </row>
    <row r="7" spans="2:80" ht="21" x14ac:dyDescent="0.35">
      <c r="B7" s="264" t="s">
        <v>169</v>
      </c>
      <c r="C7" s="282">
        <f>SUM(C4:C6)</f>
        <v>0</v>
      </c>
      <c r="D7" s="266">
        <f>SUM(D4:D6)</f>
        <v>0</v>
      </c>
      <c r="E7" s="266">
        <f>SUM(E4:E6)</f>
        <v>0</v>
      </c>
      <c r="F7" s="266">
        <f>SUM(F4:F6)</f>
        <v>0</v>
      </c>
      <c r="H7" s="264"/>
      <c r="I7" s="264"/>
      <c r="J7" s="265"/>
      <c r="K7" s="282"/>
      <c r="L7" s="282"/>
      <c r="M7" s="282"/>
      <c r="N7" s="282"/>
      <c r="O7" s="282"/>
      <c r="P7" s="282"/>
      <c r="Q7" s="282"/>
      <c r="R7" s="282"/>
      <c r="S7" s="282"/>
      <c r="T7" s="282"/>
      <c r="AS7" s="253">
        <f t="shared" ref="AS7:BB7" si="18">SUM(AS4:AS6)</f>
        <v>0</v>
      </c>
      <c r="AT7" s="253">
        <f t="shared" si="18"/>
        <v>0</v>
      </c>
      <c r="AU7" s="253">
        <f t="shared" si="18"/>
        <v>0</v>
      </c>
      <c r="AV7" s="253">
        <f t="shared" si="18"/>
        <v>0</v>
      </c>
      <c r="AW7" s="253">
        <f t="shared" si="18"/>
        <v>0</v>
      </c>
      <c r="AX7" s="253">
        <f t="shared" si="18"/>
        <v>0</v>
      </c>
      <c r="AY7" s="253">
        <f t="shared" si="18"/>
        <v>0</v>
      </c>
      <c r="AZ7" s="253">
        <f t="shared" si="18"/>
        <v>0</v>
      </c>
      <c r="BA7" s="253">
        <f t="shared" si="18"/>
        <v>0</v>
      </c>
      <c r="BB7" s="253">
        <f t="shared" si="18"/>
        <v>0</v>
      </c>
      <c r="BC7" s="235">
        <f>SUM(AS7:BB7)</f>
        <v>0</v>
      </c>
      <c r="BD7" s="253">
        <f t="shared" ref="BD7:BM7" si="19">SUM(BD4:BD6)</f>
        <v>0</v>
      </c>
      <c r="BE7" s="253">
        <f t="shared" si="19"/>
        <v>0</v>
      </c>
      <c r="BF7" s="253">
        <f t="shared" si="19"/>
        <v>0</v>
      </c>
      <c r="BG7" s="253">
        <f t="shared" si="19"/>
        <v>0</v>
      </c>
      <c r="BH7" s="253">
        <f t="shared" si="19"/>
        <v>0</v>
      </c>
      <c r="BI7" s="253">
        <f t="shared" si="19"/>
        <v>0</v>
      </c>
      <c r="BJ7" s="253">
        <f t="shared" si="19"/>
        <v>0</v>
      </c>
      <c r="BK7" s="253">
        <f t="shared" si="19"/>
        <v>0</v>
      </c>
      <c r="BL7" s="253">
        <f t="shared" si="19"/>
        <v>0</v>
      </c>
      <c r="BM7" s="253">
        <f t="shared" si="19"/>
        <v>0</v>
      </c>
      <c r="BN7" s="260">
        <f t="shared" si="15"/>
        <v>0</v>
      </c>
      <c r="BO7" s="260">
        <f t="shared" si="16"/>
        <v>0</v>
      </c>
      <c r="BP7" s="30"/>
      <c r="BQ7" s="303"/>
      <c r="BR7" s="257"/>
      <c r="BS7" s="257"/>
      <c r="BT7" s="257"/>
      <c r="BU7" s="257"/>
      <c r="BV7" s="257"/>
      <c r="BW7" s="257"/>
      <c r="BX7" s="257"/>
      <c r="BY7" s="257"/>
      <c r="BZ7" s="257"/>
      <c r="CA7" s="244"/>
      <c r="CB7" s="244"/>
    </row>
    <row r="8" spans="2:80" ht="21" x14ac:dyDescent="0.35">
      <c r="B8" s="28" t="s">
        <v>170</v>
      </c>
      <c r="H8" s="24"/>
      <c r="I8" s="24"/>
      <c r="J8" s="24"/>
      <c r="K8" s="29" t="s">
        <v>171</v>
      </c>
      <c r="O8" s="22" t="s">
        <v>172</v>
      </c>
      <c r="V8" s="32"/>
      <c r="AN8" s="30"/>
      <c r="CA8" s="88"/>
      <c r="CB8" s="88"/>
    </row>
    <row r="9" spans="2:80" s="238" customFormat="1" ht="21" x14ac:dyDescent="0.35">
      <c r="B9" s="302"/>
      <c r="C9" s="302"/>
      <c r="D9" s="302"/>
      <c r="E9" s="302"/>
      <c r="F9" s="302" t="s">
        <v>25</v>
      </c>
      <c r="H9" s="300"/>
      <c r="I9" s="300"/>
      <c r="J9" s="300" t="s">
        <v>48</v>
      </c>
      <c r="K9" s="301" t="e">
        <f t="shared" ref="K9:T9" si="20">K3</f>
        <v>#REF!</v>
      </c>
      <c r="L9" s="301" t="e">
        <f t="shared" si="20"/>
        <v>#REF!</v>
      </c>
      <c r="M9" s="301" t="e">
        <f t="shared" si="20"/>
        <v>#REF!</v>
      </c>
      <c r="N9" s="301" t="e">
        <f t="shared" si="20"/>
        <v>#REF!</v>
      </c>
      <c r="O9" s="301" t="e">
        <f t="shared" si="20"/>
        <v>#REF!</v>
      </c>
      <c r="P9" s="301" t="e">
        <f t="shared" si="20"/>
        <v>#REF!</v>
      </c>
      <c r="Q9" s="301" t="e">
        <f t="shared" si="20"/>
        <v>#REF!</v>
      </c>
      <c r="R9" s="301" t="e">
        <f t="shared" si="20"/>
        <v>#REF!</v>
      </c>
      <c r="S9" s="301" t="e">
        <f t="shared" si="20"/>
        <v>#REF!</v>
      </c>
      <c r="T9" s="301" t="e">
        <f t="shared" si="20"/>
        <v>#REF!</v>
      </c>
      <c r="U9" s="250"/>
      <c r="V9" s="250"/>
      <c r="AS9" s="252" t="e">
        <f t="shared" ref="AS9:BB15" si="21">K9</f>
        <v>#REF!</v>
      </c>
      <c r="AT9" s="252" t="e">
        <f t="shared" si="21"/>
        <v>#REF!</v>
      </c>
      <c r="AU9" s="252" t="e">
        <f t="shared" si="21"/>
        <v>#REF!</v>
      </c>
      <c r="AV9" s="252" t="e">
        <f t="shared" si="21"/>
        <v>#REF!</v>
      </c>
      <c r="AW9" s="252" t="e">
        <f t="shared" si="21"/>
        <v>#REF!</v>
      </c>
      <c r="AX9" s="252" t="e">
        <f t="shared" si="21"/>
        <v>#REF!</v>
      </c>
      <c r="AY9" s="252" t="e">
        <f t="shared" si="21"/>
        <v>#REF!</v>
      </c>
      <c r="AZ9" s="252" t="e">
        <f t="shared" si="21"/>
        <v>#REF!</v>
      </c>
      <c r="BA9" s="252" t="e">
        <f t="shared" si="21"/>
        <v>#REF!</v>
      </c>
      <c r="BB9" s="252" t="e">
        <f t="shared" si="21"/>
        <v>#REF!</v>
      </c>
      <c r="CA9" s="257"/>
      <c r="CB9" s="257"/>
    </row>
    <row r="10" spans="2:80" s="238" customFormat="1" ht="21" x14ac:dyDescent="0.35">
      <c r="B10" s="245"/>
      <c r="C10" s="293"/>
      <c r="D10" s="293"/>
      <c r="E10" s="293"/>
      <c r="F10" s="288">
        <f>SUM(K10:T10)</f>
        <v>0</v>
      </c>
      <c r="G10" s="240"/>
      <c r="H10" s="284"/>
      <c r="I10" s="291"/>
      <c r="J10" s="313"/>
      <c r="K10" s="292"/>
      <c r="L10" s="292"/>
      <c r="M10" s="292"/>
      <c r="N10" s="292"/>
      <c r="O10" s="292"/>
      <c r="P10" s="292"/>
      <c r="Q10" s="292"/>
      <c r="R10" s="292"/>
      <c r="S10" s="292"/>
      <c r="T10" s="292"/>
      <c r="U10" s="240"/>
      <c r="V10" s="240"/>
      <c r="W10" s="240"/>
      <c r="X10" s="240"/>
      <c r="Y10" s="240"/>
      <c r="Z10" s="240"/>
      <c r="AA10" s="240"/>
      <c r="AB10" s="240"/>
      <c r="AC10" s="240"/>
      <c r="AD10" s="240"/>
      <c r="AE10" s="240"/>
      <c r="AF10" s="240"/>
      <c r="AG10" s="240"/>
      <c r="AH10" s="240"/>
      <c r="AI10" s="240"/>
      <c r="AJ10" s="240"/>
      <c r="AK10" s="240"/>
      <c r="AL10" s="240"/>
      <c r="AM10" s="240"/>
      <c r="AN10" s="240"/>
      <c r="AO10" s="240"/>
      <c r="AP10" s="240"/>
      <c r="AQ10" s="240"/>
      <c r="AR10" s="240"/>
      <c r="AS10" s="237">
        <f t="shared" si="21"/>
        <v>0</v>
      </c>
      <c r="AT10" s="237">
        <f t="shared" si="21"/>
        <v>0</v>
      </c>
      <c r="AU10" s="237">
        <f t="shared" si="21"/>
        <v>0</v>
      </c>
      <c r="AV10" s="237">
        <f t="shared" si="21"/>
        <v>0</v>
      </c>
      <c r="AW10" s="237">
        <f t="shared" si="21"/>
        <v>0</v>
      </c>
      <c r="AX10" s="237">
        <f t="shared" si="21"/>
        <v>0</v>
      </c>
      <c r="AY10" s="237">
        <f t="shared" si="21"/>
        <v>0</v>
      </c>
      <c r="AZ10" s="237">
        <f t="shared" si="21"/>
        <v>0</v>
      </c>
      <c r="BA10" s="237">
        <f t="shared" si="21"/>
        <v>0</v>
      </c>
      <c r="BB10" s="237">
        <f t="shared" si="21"/>
        <v>0</v>
      </c>
      <c r="BC10" s="236">
        <f t="shared" ref="BC10:BC12" si="22">SUM(AS10:BB10)</f>
        <v>0</v>
      </c>
      <c r="BD10" s="240"/>
      <c r="BE10" s="240"/>
      <c r="BF10" s="240"/>
      <c r="BG10" s="240"/>
      <c r="BH10" s="240"/>
      <c r="BI10" s="240"/>
      <c r="BJ10" s="240"/>
      <c r="BK10" s="240"/>
      <c r="BL10" s="240"/>
      <c r="BM10" s="240"/>
      <c r="BN10" s="240"/>
      <c r="BO10" s="240"/>
      <c r="BP10" s="240"/>
      <c r="BQ10" s="290"/>
      <c r="CA10" s="257"/>
      <c r="CB10" s="257"/>
    </row>
    <row r="11" spans="2:80" s="238" customFormat="1" ht="21" x14ac:dyDescent="0.35">
      <c r="B11" s="245"/>
      <c r="C11" s="293"/>
      <c r="D11" s="293"/>
      <c r="E11" s="293"/>
      <c r="F11" s="288">
        <f>SUM(K11:T11)</f>
        <v>0</v>
      </c>
      <c r="G11" s="240"/>
      <c r="H11" s="284"/>
      <c r="I11" s="291"/>
      <c r="J11" s="313"/>
      <c r="K11" s="292"/>
      <c r="L11" s="292"/>
      <c r="M11" s="292"/>
      <c r="N11" s="292"/>
      <c r="O11" s="292"/>
      <c r="P11" s="292"/>
      <c r="Q11" s="292"/>
      <c r="R11" s="292"/>
      <c r="S11" s="292"/>
      <c r="T11" s="292"/>
      <c r="U11" s="240"/>
      <c r="V11" s="240"/>
      <c r="W11" s="240"/>
      <c r="X11" s="240"/>
      <c r="Y11" s="240"/>
      <c r="Z11" s="240"/>
      <c r="AA11" s="240"/>
      <c r="AB11" s="240"/>
      <c r="AC11" s="240"/>
      <c r="AD11" s="240"/>
      <c r="AE11" s="240"/>
      <c r="AF11" s="240"/>
      <c r="AG11" s="240"/>
      <c r="AH11" s="240"/>
      <c r="AI11" s="240"/>
      <c r="AJ11" s="240"/>
      <c r="AK11" s="240"/>
      <c r="AL11" s="240"/>
      <c r="AM11" s="240"/>
      <c r="AN11" s="240"/>
      <c r="AO11" s="240"/>
      <c r="AP11" s="240"/>
      <c r="AQ11" s="240"/>
      <c r="AR11" s="240"/>
      <c r="AS11" s="237">
        <f t="shared" si="21"/>
        <v>0</v>
      </c>
      <c r="AT11" s="237">
        <f t="shared" si="21"/>
        <v>0</v>
      </c>
      <c r="AU11" s="237">
        <f t="shared" si="21"/>
        <v>0</v>
      </c>
      <c r="AV11" s="237">
        <f t="shared" si="21"/>
        <v>0</v>
      </c>
      <c r="AW11" s="237">
        <f t="shared" si="21"/>
        <v>0</v>
      </c>
      <c r="AX11" s="237">
        <f t="shared" si="21"/>
        <v>0</v>
      </c>
      <c r="AY11" s="237">
        <f t="shared" si="21"/>
        <v>0</v>
      </c>
      <c r="AZ11" s="237">
        <f t="shared" si="21"/>
        <v>0</v>
      </c>
      <c r="BA11" s="237">
        <f t="shared" si="21"/>
        <v>0</v>
      </c>
      <c r="BB11" s="237">
        <f t="shared" si="21"/>
        <v>0</v>
      </c>
      <c r="BC11" s="236">
        <f t="shared" si="22"/>
        <v>0</v>
      </c>
      <c r="BD11" s="240"/>
      <c r="BE11" s="240"/>
      <c r="BF11" s="240"/>
      <c r="BG11" s="240"/>
      <c r="BH11" s="240"/>
      <c r="BI11" s="240"/>
      <c r="BJ11" s="240"/>
      <c r="BK11" s="240"/>
      <c r="BL11" s="240"/>
      <c r="BM11" s="240"/>
      <c r="BN11" s="240"/>
      <c r="BO11" s="240"/>
      <c r="BP11" s="240"/>
      <c r="BQ11" s="290"/>
      <c r="CA11" s="257"/>
      <c r="CB11" s="257"/>
    </row>
    <row r="12" spans="2:80" s="238" customFormat="1" ht="21" x14ac:dyDescent="0.35">
      <c r="B12" s="245"/>
      <c r="C12" s="293"/>
      <c r="D12" s="293"/>
      <c r="E12" s="293"/>
      <c r="F12" s="288">
        <f>SUM(K12:T12)</f>
        <v>0</v>
      </c>
      <c r="G12" s="240"/>
      <c r="H12" s="284"/>
      <c r="I12" s="291"/>
      <c r="J12" s="313"/>
      <c r="K12" s="292"/>
      <c r="L12" s="292"/>
      <c r="M12" s="292"/>
      <c r="N12" s="292"/>
      <c r="O12" s="292"/>
      <c r="P12" s="292"/>
      <c r="Q12" s="292"/>
      <c r="R12" s="292"/>
      <c r="S12" s="292"/>
      <c r="T12" s="292"/>
      <c r="U12" s="240"/>
      <c r="V12" s="240"/>
      <c r="W12" s="240"/>
      <c r="X12" s="240"/>
      <c r="Y12" s="240"/>
      <c r="Z12" s="240"/>
      <c r="AA12" s="240"/>
      <c r="AB12" s="240"/>
      <c r="AC12" s="240"/>
      <c r="AD12" s="240"/>
      <c r="AE12" s="240"/>
      <c r="AF12" s="240"/>
      <c r="AG12" s="240"/>
      <c r="AH12" s="240"/>
      <c r="AI12" s="240"/>
      <c r="AJ12" s="240"/>
      <c r="AK12" s="240"/>
      <c r="AL12" s="240"/>
      <c r="AM12" s="240"/>
      <c r="AN12" s="240"/>
      <c r="AO12" s="240"/>
      <c r="AP12" s="240"/>
      <c r="AQ12" s="240"/>
      <c r="AR12" s="240"/>
      <c r="AS12" s="237">
        <f t="shared" si="21"/>
        <v>0</v>
      </c>
      <c r="AT12" s="237">
        <f t="shared" si="21"/>
        <v>0</v>
      </c>
      <c r="AU12" s="237">
        <f t="shared" si="21"/>
        <v>0</v>
      </c>
      <c r="AV12" s="237">
        <f t="shared" si="21"/>
        <v>0</v>
      </c>
      <c r="AW12" s="237">
        <f t="shared" si="21"/>
        <v>0</v>
      </c>
      <c r="AX12" s="237">
        <f t="shared" si="21"/>
        <v>0</v>
      </c>
      <c r="AY12" s="237">
        <f t="shared" si="21"/>
        <v>0</v>
      </c>
      <c r="AZ12" s="237">
        <f t="shared" si="21"/>
        <v>0</v>
      </c>
      <c r="BA12" s="237">
        <f t="shared" si="21"/>
        <v>0</v>
      </c>
      <c r="BB12" s="237">
        <f t="shared" si="21"/>
        <v>0</v>
      </c>
      <c r="BC12" s="236">
        <f t="shared" si="22"/>
        <v>0</v>
      </c>
      <c r="BD12" s="240"/>
      <c r="BE12" s="240"/>
      <c r="BF12" s="240"/>
      <c r="BG12" s="240"/>
      <c r="BH12" s="240"/>
      <c r="BI12" s="240"/>
      <c r="BJ12" s="240"/>
      <c r="BK12" s="240"/>
      <c r="BL12" s="240"/>
      <c r="BM12" s="240"/>
      <c r="BN12" s="240"/>
      <c r="BO12" s="240"/>
      <c r="BP12" s="240"/>
      <c r="BQ12" s="290"/>
      <c r="CA12" s="257"/>
      <c r="CB12" s="257"/>
    </row>
    <row r="13" spans="2:80" s="238" customFormat="1" ht="21" x14ac:dyDescent="0.35">
      <c r="B13" s="245"/>
      <c r="C13" s="293"/>
      <c r="D13" s="293"/>
      <c r="E13" s="293"/>
      <c r="F13" s="288">
        <f>SUM(K13:T13)</f>
        <v>0</v>
      </c>
      <c r="G13" s="240"/>
      <c r="H13" s="284"/>
      <c r="I13" s="291"/>
      <c r="J13" s="313"/>
      <c r="K13" s="292"/>
      <c r="L13" s="292"/>
      <c r="M13" s="292"/>
      <c r="N13" s="292"/>
      <c r="O13" s="292"/>
      <c r="P13" s="292"/>
      <c r="Q13" s="292"/>
      <c r="R13" s="292"/>
      <c r="S13" s="292"/>
      <c r="T13" s="292"/>
      <c r="U13" s="240"/>
      <c r="V13" s="240"/>
      <c r="W13" s="240"/>
      <c r="X13" s="240"/>
      <c r="Y13" s="240"/>
      <c r="Z13" s="240"/>
      <c r="AA13" s="240"/>
      <c r="AB13" s="240"/>
      <c r="AC13" s="240"/>
      <c r="AD13" s="240"/>
      <c r="AE13" s="240"/>
      <c r="AF13" s="240"/>
      <c r="AG13" s="240"/>
      <c r="AH13" s="240"/>
      <c r="AI13" s="240"/>
      <c r="AJ13" s="240"/>
      <c r="AK13" s="240"/>
      <c r="AL13" s="240"/>
      <c r="AM13" s="240"/>
      <c r="AN13" s="240"/>
      <c r="AO13" s="240"/>
      <c r="AP13" s="240"/>
      <c r="AQ13" s="240"/>
      <c r="AR13" s="240"/>
      <c r="AS13" s="237">
        <f t="shared" si="21"/>
        <v>0</v>
      </c>
      <c r="AT13" s="237">
        <f t="shared" si="21"/>
        <v>0</v>
      </c>
      <c r="AU13" s="237">
        <f t="shared" si="21"/>
        <v>0</v>
      </c>
      <c r="AV13" s="237">
        <f t="shared" si="21"/>
        <v>0</v>
      </c>
      <c r="AW13" s="237">
        <f t="shared" si="21"/>
        <v>0</v>
      </c>
      <c r="AX13" s="237">
        <f t="shared" si="21"/>
        <v>0</v>
      </c>
      <c r="AY13" s="237">
        <f t="shared" si="21"/>
        <v>0</v>
      </c>
      <c r="AZ13" s="237">
        <f t="shared" si="21"/>
        <v>0</v>
      </c>
      <c r="BA13" s="237">
        <f t="shared" si="21"/>
        <v>0</v>
      </c>
      <c r="BB13" s="237">
        <f t="shared" si="21"/>
        <v>0</v>
      </c>
      <c r="BC13" s="236">
        <f t="shared" ref="BC13" si="23">SUM(AS13:BB13)</f>
        <v>0</v>
      </c>
      <c r="BD13" s="240"/>
      <c r="BE13" s="240"/>
      <c r="BF13" s="240"/>
      <c r="BG13" s="240"/>
      <c r="BH13" s="240"/>
      <c r="BI13" s="240"/>
      <c r="BJ13" s="240"/>
      <c r="BK13" s="240"/>
      <c r="BL13" s="240"/>
      <c r="BM13" s="240"/>
      <c r="BN13" s="240"/>
      <c r="BO13" s="240"/>
      <c r="BP13" s="240"/>
      <c r="BQ13" s="290"/>
      <c r="CA13" s="257"/>
      <c r="CB13" s="257"/>
    </row>
    <row r="14" spans="2:80" s="240" customFormat="1" ht="18.75" x14ac:dyDescent="0.3">
      <c r="B14" s="283" t="s">
        <v>140</v>
      </c>
      <c r="C14" s="296"/>
      <c r="D14" s="296"/>
      <c r="E14" s="296"/>
      <c r="F14" s="288">
        <f t="shared" ref="F14:F15" si="24">SUM(K14:T14)</f>
        <v>0</v>
      </c>
      <c r="H14" s="284"/>
      <c r="I14" s="294"/>
      <c r="J14" s="313"/>
      <c r="K14" s="247"/>
      <c r="L14" s="247"/>
      <c r="M14" s="247"/>
      <c r="N14" s="247"/>
      <c r="O14" s="247"/>
      <c r="P14" s="247"/>
      <c r="Q14" s="247"/>
      <c r="R14" s="247"/>
      <c r="S14" s="247"/>
      <c r="T14" s="247"/>
      <c r="AS14" s="237">
        <f t="shared" si="21"/>
        <v>0</v>
      </c>
      <c r="AT14" s="237">
        <f t="shared" si="21"/>
        <v>0</v>
      </c>
      <c r="AU14" s="237">
        <f t="shared" si="21"/>
        <v>0</v>
      </c>
      <c r="AV14" s="237">
        <f t="shared" si="21"/>
        <v>0</v>
      </c>
      <c r="AW14" s="237">
        <f t="shared" si="21"/>
        <v>0</v>
      </c>
      <c r="AX14" s="237">
        <f t="shared" si="21"/>
        <v>0</v>
      </c>
      <c r="AY14" s="237">
        <f t="shared" si="21"/>
        <v>0</v>
      </c>
      <c r="AZ14" s="237">
        <f t="shared" si="21"/>
        <v>0</v>
      </c>
      <c r="BA14" s="237">
        <f t="shared" si="21"/>
        <v>0</v>
      </c>
      <c r="BB14" s="237">
        <f t="shared" si="21"/>
        <v>0</v>
      </c>
      <c r="BC14" s="236">
        <f t="shared" ref="BC14" si="25">SUM(AS14:BB14)</f>
        <v>0</v>
      </c>
      <c r="BQ14" s="290"/>
      <c r="BR14" s="236"/>
      <c r="BS14" s="236"/>
      <c r="BT14" s="236"/>
      <c r="BU14" s="236"/>
      <c r="BV14" s="236"/>
      <c r="BW14" s="236"/>
      <c r="BX14" s="236"/>
      <c r="BY14" s="236"/>
      <c r="BZ14" s="236"/>
      <c r="CA14" s="236"/>
      <c r="CB14" s="236"/>
    </row>
    <row r="15" spans="2:80" s="240" customFormat="1" ht="18.75" x14ac:dyDescent="0.3">
      <c r="B15" s="283" t="s">
        <v>173</v>
      </c>
      <c r="C15" s="296"/>
      <c r="D15" s="296"/>
      <c r="E15" s="296"/>
      <c r="F15" s="288">
        <f t="shared" si="24"/>
        <v>0</v>
      </c>
      <c r="H15" s="295"/>
      <c r="I15" s="294"/>
      <c r="J15" s="313"/>
      <c r="K15" s="296">
        <f>Leiested!E8+Leiested!E12+Leiested!E16+Leiested!E20+Leiested!E24+Leiested!E28+Leiested!E32</f>
        <v>0</v>
      </c>
      <c r="L15" s="296">
        <f>Leiested!F8+Leiested!F12+Leiested!F16+Leiested!F20+Leiested!F24+Leiested!F28+Leiested!F32</f>
        <v>0</v>
      </c>
      <c r="M15" s="296">
        <f>Leiested!G8+Leiested!G12+Leiested!G16+Leiested!G20+Leiested!G24+Leiested!G28+Leiested!G32</f>
        <v>0</v>
      </c>
      <c r="N15" s="296">
        <f>Leiested!H8+Leiested!H12+Leiested!H16+Leiested!H20+Leiested!H24+Leiested!H28+Leiested!H32</f>
        <v>0</v>
      </c>
      <c r="O15" s="296">
        <f>Leiested!I8+Leiested!I12+Leiested!I16+Leiested!I20+Leiested!I24+Leiested!I28+Leiested!I32</f>
        <v>0</v>
      </c>
      <c r="P15" s="296">
        <f>Leiested!J8+Leiested!J12+Leiested!J16+Leiested!J20+Leiested!J24+Leiested!J28+Leiested!J32</f>
        <v>0</v>
      </c>
      <c r="Q15" s="296">
        <f>Leiested!K8+Leiested!K12+Leiested!K16+Leiested!K20+Leiested!K24+Leiested!K28+Leiested!K32</f>
        <v>0</v>
      </c>
      <c r="R15" s="296">
        <f>Leiested!L8+Leiested!L12+Leiested!L16+Leiested!L20+Leiested!L24+Leiested!L28+Leiested!L32</f>
        <v>0</v>
      </c>
      <c r="S15" s="296">
        <f>Leiested!M8+Leiested!M12+Leiested!M16+Leiested!M20+Leiested!M24+Leiested!M28+Leiested!M32</f>
        <v>0</v>
      </c>
      <c r="T15" s="296">
        <f>Leiested!N8+Leiested!N12+Leiested!N16+Leiested!N20+Leiested!N24+Leiested!N28+Leiested!N32</f>
        <v>0</v>
      </c>
      <c r="AS15" s="237">
        <f t="shared" si="21"/>
        <v>0</v>
      </c>
      <c r="AT15" s="237">
        <f t="shared" si="21"/>
        <v>0</v>
      </c>
      <c r="AU15" s="237">
        <f t="shared" si="21"/>
        <v>0</v>
      </c>
      <c r="AV15" s="237">
        <f t="shared" si="21"/>
        <v>0</v>
      </c>
      <c r="AW15" s="237">
        <f t="shared" si="21"/>
        <v>0</v>
      </c>
      <c r="AX15" s="237">
        <f t="shared" si="21"/>
        <v>0</v>
      </c>
      <c r="AY15" s="237">
        <f t="shared" si="21"/>
        <v>0</v>
      </c>
      <c r="AZ15" s="237">
        <f t="shared" si="21"/>
        <v>0</v>
      </c>
      <c r="BA15" s="237">
        <f t="shared" si="21"/>
        <v>0</v>
      </c>
      <c r="BB15" s="237">
        <f t="shared" si="21"/>
        <v>0</v>
      </c>
      <c r="BC15" s="236">
        <f t="shared" ref="BC15:BC16" si="26">SUM(AS15:BB15)</f>
        <v>0</v>
      </c>
      <c r="BQ15" s="290"/>
      <c r="BR15" s="236"/>
      <c r="BS15" s="236"/>
      <c r="BT15" s="236"/>
      <c r="BU15" s="236"/>
      <c r="BV15" s="236"/>
      <c r="BW15" s="236"/>
      <c r="BX15" s="236"/>
      <c r="BY15" s="236"/>
      <c r="BZ15" s="236"/>
      <c r="CA15" s="236"/>
      <c r="CB15" s="236"/>
    </row>
    <row r="16" spans="2:80" s="240" customFormat="1" ht="18.75" x14ac:dyDescent="0.3">
      <c r="B16" s="297" t="s">
        <v>174</v>
      </c>
      <c r="C16" s="299"/>
      <c r="D16" s="299"/>
      <c r="E16" s="299"/>
      <c r="F16" s="299">
        <f>SUM(F9:F15)</f>
        <v>0</v>
      </c>
      <c r="H16" s="297"/>
      <c r="I16" s="297"/>
      <c r="J16" s="298"/>
      <c r="K16" s="298">
        <f t="shared" ref="K16:T16" si="27">SUM(K10:K15)</f>
        <v>0</v>
      </c>
      <c r="L16" s="298">
        <f t="shared" si="27"/>
        <v>0</v>
      </c>
      <c r="M16" s="298">
        <f t="shared" si="27"/>
        <v>0</v>
      </c>
      <c r="N16" s="298">
        <f t="shared" si="27"/>
        <v>0</v>
      </c>
      <c r="O16" s="298">
        <f t="shared" si="27"/>
        <v>0</v>
      </c>
      <c r="P16" s="298">
        <f t="shared" si="27"/>
        <v>0</v>
      </c>
      <c r="Q16" s="298">
        <f t="shared" si="27"/>
        <v>0</v>
      </c>
      <c r="R16" s="298">
        <f t="shared" si="27"/>
        <v>0</v>
      </c>
      <c r="S16" s="298">
        <f t="shared" si="27"/>
        <v>0</v>
      </c>
      <c r="T16" s="298">
        <f t="shared" si="27"/>
        <v>0</v>
      </c>
      <c r="AS16" s="241">
        <f t="shared" ref="AS16:BB16" si="28">SUM(AS10:AS15)</f>
        <v>0</v>
      </c>
      <c r="AT16" s="241">
        <f t="shared" si="28"/>
        <v>0</v>
      </c>
      <c r="AU16" s="241">
        <f t="shared" si="28"/>
        <v>0</v>
      </c>
      <c r="AV16" s="241">
        <f t="shared" si="28"/>
        <v>0</v>
      </c>
      <c r="AW16" s="241">
        <f t="shared" si="28"/>
        <v>0</v>
      </c>
      <c r="AX16" s="241">
        <f t="shared" si="28"/>
        <v>0</v>
      </c>
      <c r="AY16" s="241">
        <f t="shared" si="28"/>
        <v>0</v>
      </c>
      <c r="AZ16" s="241">
        <f t="shared" si="28"/>
        <v>0</v>
      </c>
      <c r="BA16" s="241">
        <f t="shared" si="28"/>
        <v>0</v>
      </c>
      <c r="BB16" s="241">
        <f t="shared" si="28"/>
        <v>0</v>
      </c>
      <c r="BC16" s="236">
        <f t="shared" si="26"/>
        <v>0</v>
      </c>
      <c r="BQ16" s="290"/>
      <c r="BR16" s="236"/>
      <c r="BS16" s="236"/>
      <c r="BT16" s="236"/>
      <c r="BU16" s="236"/>
      <c r="BV16" s="236"/>
      <c r="BW16" s="236"/>
      <c r="BX16" s="236"/>
      <c r="BY16" s="236"/>
      <c r="BZ16" s="236"/>
      <c r="CA16" s="236"/>
      <c r="CB16" s="236"/>
    </row>
    <row r="17" spans="2:80" x14ac:dyDescent="0.2">
      <c r="BR17" s="30"/>
      <c r="BS17" s="30"/>
      <c r="BT17" s="30"/>
      <c r="BU17" s="30"/>
      <c r="BV17" s="30"/>
      <c r="BW17" s="30"/>
      <c r="BX17" s="30"/>
      <c r="BY17" s="30"/>
      <c r="BZ17" s="30"/>
      <c r="CA17" s="30"/>
      <c r="CB17" s="30"/>
    </row>
    <row r="18" spans="2:80" ht="23.25" x14ac:dyDescent="0.35">
      <c r="B18" s="310" t="s">
        <v>175</v>
      </c>
      <c r="C18" s="279"/>
      <c r="D18" s="279"/>
      <c r="E18" s="279"/>
      <c r="F18" s="279">
        <f>SUM(K18:T18)</f>
        <v>0</v>
      </c>
      <c r="H18" s="277"/>
      <c r="I18" s="277"/>
      <c r="J18" s="278"/>
      <c r="K18" s="278">
        <f t="shared" ref="K18:T18" si="29">AS7+BD7+AS16</f>
        <v>0</v>
      </c>
      <c r="L18" s="278">
        <f t="shared" si="29"/>
        <v>0</v>
      </c>
      <c r="M18" s="278">
        <f t="shared" si="29"/>
        <v>0</v>
      </c>
      <c r="N18" s="278">
        <f t="shared" si="29"/>
        <v>0</v>
      </c>
      <c r="O18" s="278">
        <f t="shared" si="29"/>
        <v>0</v>
      </c>
      <c r="P18" s="278">
        <f t="shared" si="29"/>
        <v>0</v>
      </c>
      <c r="Q18" s="278">
        <f t="shared" si="29"/>
        <v>0</v>
      </c>
      <c r="R18" s="278">
        <f t="shared" si="29"/>
        <v>0</v>
      </c>
      <c r="S18" s="278">
        <f t="shared" si="29"/>
        <v>0</v>
      </c>
      <c r="T18" s="278">
        <f t="shared" si="29"/>
        <v>0</v>
      </c>
      <c r="BR18" s="30"/>
      <c r="BS18" s="30"/>
      <c r="BT18" s="30"/>
      <c r="BU18" s="30"/>
      <c r="BV18" s="30"/>
      <c r="BW18" s="30"/>
      <c r="BX18" s="30"/>
      <c r="BY18" s="30"/>
      <c r="BZ18" s="30"/>
      <c r="CA18" s="30"/>
      <c r="CB18" s="32"/>
    </row>
    <row r="19" spans="2:80" ht="23.25" x14ac:dyDescent="0.35">
      <c r="B19" s="311" t="s">
        <v>176</v>
      </c>
      <c r="C19" s="279"/>
      <c r="D19" s="279"/>
      <c r="E19" s="279"/>
      <c r="F19" s="279">
        <f t="shared" ref="F19:F23" si="30">SUM(K19:T19)</f>
        <v>0</v>
      </c>
      <c r="H19" s="277"/>
      <c r="I19" s="280">
        <f>Registrering!B31</f>
        <v>0</v>
      </c>
      <c r="J19" s="278"/>
      <c r="K19" s="278">
        <f>K18*Registrering!$B$31</f>
        <v>0</v>
      </c>
      <c r="L19" s="278">
        <f>L18*Registrering!$B$31</f>
        <v>0</v>
      </c>
      <c r="M19" s="278">
        <f>M18*Registrering!$B$31</f>
        <v>0</v>
      </c>
      <c r="N19" s="278">
        <f>N18*Registrering!$B$31</f>
        <v>0</v>
      </c>
      <c r="O19" s="278">
        <f>O18*Registrering!$B$31</f>
        <v>0</v>
      </c>
      <c r="P19" s="278">
        <f>P18*Registrering!$B$31</f>
        <v>0</v>
      </c>
      <c r="Q19" s="278">
        <f>Q18*Registrering!$B$31</f>
        <v>0</v>
      </c>
      <c r="R19" s="278">
        <f>R18*Registrering!$B$31</f>
        <v>0</v>
      </c>
      <c r="S19" s="278">
        <f>S18*Registrering!$B$31</f>
        <v>0</v>
      </c>
      <c r="T19" s="278">
        <f>T18*Registrering!$B$31</f>
        <v>0</v>
      </c>
      <c r="AR19" s="22" t="s">
        <v>55</v>
      </c>
      <c r="AS19" s="30">
        <f t="shared" ref="AS19:BB19" si="31">AS7+AS16+BD7</f>
        <v>0</v>
      </c>
      <c r="AT19" s="30">
        <f t="shared" si="31"/>
        <v>0</v>
      </c>
      <c r="AU19" s="30">
        <f t="shared" si="31"/>
        <v>0</v>
      </c>
      <c r="AV19" s="30">
        <f t="shared" si="31"/>
        <v>0</v>
      </c>
      <c r="AW19" s="30">
        <f t="shared" si="31"/>
        <v>0</v>
      </c>
      <c r="AX19" s="30">
        <f t="shared" si="31"/>
        <v>0</v>
      </c>
      <c r="AY19" s="30">
        <f t="shared" si="31"/>
        <v>0</v>
      </c>
      <c r="AZ19" s="30">
        <f t="shared" si="31"/>
        <v>0</v>
      </c>
      <c r="BA19" s="30">
        <f t="shared" si="31"/>
        <v>0</v>
      </c>
      <c r="BB19" s="30">
        <f t="shared" si="31"/>
        <v>0</v>
      </c>
      <c r="BC19" s="30">
        <f>SUM(AS19:BB19)</f>
        <v>0</v>
      </c>
      <c r="BQ19" s="22"/>
      <c r="BR19" s="22">
        <f>BD5*1.03</f>
        <v>0</v>
      </c>
      <c r="CB19" s="32"/>
    </row>
    <row r="20" spans="2:80" ht="23.25" x14ac:dyDescent="0.35">
      <c r="B20" s="311" t="s">
        <v>177</v>
      </c>
      <c r="C20" s="279"/>
      <c r="D20" s="279"/>
      <c r="E20" s="279"/>
      <c r="F20" s="279">
        <f t="shared" si="30"/>
        <v>0</v>
      </c>
      <c r="H20" s="277"/>
      <c r="I20" s="280">
        <f>Registrering!B32</f>
        <v>0</v>
      </c>
      <c r="J20" s="278"/>
      <c r="K20" s="278">
        <f>(K18+K19)*Registrering!$B$32</f>
        <v>0</v>
      </c>
      <c r="L20" s="278">
        <f>(L18+L19)*Registrering!$B$32</f>
        <v>0</v>
      </c>
      <c r="M20" s="278">
        <f>(M18+M19)*Registrering!$B$32</f>
        <v>0</v>
      </c>
      <c r="N20" s="278">
        <f>(N18+N19)*Registrering!$B$32</f>
        <v>0</v>
      </c>
      <c r="O20" s="278">
        <f>(O18+O19)*Registrering!$B$32</f>
        <v>0</v>
      </c>
      <c r="P20" s="278">
        <f>(P18+P19)*Registrering!$B$32</f>
        <v>0</v>
      </c>
      <c r="Q20" s="278">
        <f>(Q18+Q19)*Registrering!$B$32</f>
        <v>0</v>
      </c>
      <c r="R20" s="278">
        <f>(R18+R19)*Registrering!$B$32</f>
        <v>0</v>
      </c>
      <c r="S20" s="278">
        <f>(S18+S19)*Registrering!$B$32</f>
        <v>0</v>
      </c>
      <c r="T20" s="278">
        <f>(T18+T19)*Registrering!$B$32</f>
        <v>0</v>
      </c>
      <c r="AR20" s="22" t="s">
        <v>146</v>
      </c>
      <c r="AS20" s="22">
        <f>[2]Finansiering!C10</f>
        <v>0</v>
      </c>
      <c r="AT20" s="22">
        <f>[2]Finansiering!D10</f>
        <v>0</v>
      </c>
      <c r="AU20" s="22">
        <f>[2]Finansiering!E10</f>
        <v>0</v>
      </c>
      <c r="AV20" s="22">
        <f>[2]Finansiering!F10</f>
        <v>0</v>
      </c>
      <c r="AW20" s="22">
        <f>[2]Finansiering!G10</f>
        <v>0</v>
      </c>
      <c r="AX20" s="22">
        <f>[2]Finansiering!H10</f>
        <v>0</v>
      </c>
      <c r="AY20" s="22">
        <f>[2]Finansiering!I10</f>
        <v>0</v>
      </c>
      <c r="AZ20" s="22">
        <f>[2]Finansiering!J10</f>
        <v>0</v>
      </c>
      <c r="BA20" s="22">
        <f>[2]Finansiering!K10</f>
        <v>0</v>
      </c>
      <c r="BB20" s="22">
        <f>[2]Finansiering!L10</f>
        <v>0</v>
      </c>
      <c r="BC20" s="30">
        <f>SUM(AS20:BB20)</f>
        <v>0</v>
      </c>
      <c r="BR20" s="32"/>
      <c r="BS20" s="32"/>
    </row>
    <row r="21" spans="2:80" ht="23.25" x14ac:dyDescent="0.35">
      <c r="B21" s="310" t="s">
        <v>178</v>
      </c>
      <c r="C21" s="279"/>
      <c r="D21" s="279"/>
      <c r="E21" s="279"/>
      <c r="F21" s="279">
        <f t="shared" si="30"/>
        <v>0</v>
      </c>
      <c r="H21" s="277"/>
      <c r="I21" s="277"/>
      <c r="J21" s="278"/>
      <c r="K21" s="278">
        <f>SUM(K18:K20)</f>
        <v>0</v>
      </c>
      <c r="L21" s="278">
        <f t="shared" ref="L21:T21" si="32">SUM(L18:L20)</f>
        <v>0</v>
      </c>
      <c r="M21" s="278">
        <f t="shared" si="32"/>
        <v>0</v>
      </c>
      <c r="N21" s="278">
        <f t="shared" si="32"/>
        <v>0</v>
      </c>
      <c r="O21" s="278">
        <f t="shared" si="32"/>
        <v>0</v>
      </c>
      <c r="P21" s="278">
        <f t="shared" si="32"/>
        <v>0</v>
      </c>
      <c r="Q21" s="278">
        <f t="shared" si="32"/>
        <v>0</v>
      </c>
      <c r="R21" s="278">
        <f t="shared" si="32"/>
        <v>0</v>
      </c>
      <c r="S21" s="278">
        <f t="shared" si="32"/>
        <v>0</v>
      </c>
      <c r="T21" s="278">
        <f t="shared" si="32"/>
        <v>0</v>
      </c>
      <c r="AR21" s="22" t="s">
        <v>19</v>
      </c>
      <c r="AS21" s="32">
        <f>-IF($J$18="Sats pr årsverk",#REF!+#REF!+#REF!,AS20+AS19)</f>
        <v>0</v>
      </c>
      <c r="AT21" s="32">
        <f>-IF($J$18="Sats pr årsverk",#REF!+#REF!+#REF!,AT20+AT19)</f>
        <v>0</v>
      </c>
      <c r="AU21" s="32">
        <f>-IF($J$18="Sats pr årsverk",#REF!+#REF!+#REF!,AU20+AU19)</f>
        <v>0</v>
      </c>
      <c r="AV21" s="32">
        <f>-IF($J$18="Sats pr årsverk",#REF!+#REF!+#REF!,AV20+AV19)</f>
        <v>0</v>
      </c>
      <c r="AW21" s="32">
        <f>-IF($J$18="Sats pr årsverk",#REF!+#REF!+#REF!,AW20+AW19)</f>
        <v>0</v>
      </c>
      <c r="AX21" s="32">
        <f>-IF($J$18="Sats pr årsverk",#REF!+#REF!+#REF!,AX20+AX19)</f>
        <v>0</v>
      </c>
      <c r="AY21" s="32">
        <f>-IF($J$18="Sats pr årsverk",#REF!+#REF!+#REF!,AY20+AY19)</f>
        <v>0</v>
      </c>
      <c r="AZ21" s="32">
        <f>-IF($J$18="Sats pr årsverk",#REF!+#REF!+#REF!,AZ20+AZ19)</f>
        <v>0</v>
      </c>
      <c r="BA21" s="32">
        <f>-IF($J$18="Sats pr årsverk",#REF!+#REF!+#REF!,BA20+BA19)</f>
        <v>0</v>
      </c>
      <c r="BB21" s="32">
        <f>-IF($J$18="Sats pr årsverk",#REF!+#REF!+#REF!,BB20+BB19)</f>
        <v>0</v>
      </c>
      <c r="BC21" s="30">
        <f>SUM(AS21:BB21)</f>
        <v>0</v>
      </c>
    </row>
    <row r="22" spans="2:80" ht="23.25" x14ac:dyDescent="0.35">
      <c r="B22" s="311" t="s">
        <v>92</v>
      </c>
      <c r="C22" s="279"/>
      <c r="D22" s="279"/>
      <c r="E22" s="279"/>
      <c r="F22" s="279">
        <f t="shared" si="30"/>
        <v>0</v>
      </c>
      <c r="H22" s="277"/>
      <c r="I22" s="280">
        <f>Registrering!B33</f>
        <v>0</v>
      </c>
      <c r="J22" s="278"/>
      <c r="K22" s="278">
        <f>K21*Registrering!$B$33</f>
        <v>0</v>
      </c>
      <c r="L22" s="278">
        <f>L21*Registrering!$B$33</f>
        <v>0</v>
      </c>
      <c r="M22" s="278">
        <f>M21*Registrering!$B$33</f>
        <v>0</v>
      </c>
      <c r="N22" s="278">
        <f>N21*Registrering!$B$33</f>
        <v>0</v>
      </c>
      <c r="O22" s="278">
        <f>O21*Registrering!$B$33</f>
        <v>0</v>
      </c>
      <c r="P22" s="278">
        <f>P21*Registrering!$B$33</f>
        <v>0</v>
      </c>
      <c r="Q22" s="278">
        <f>Q21*Registrering!$B$33</f>
        <v>0</v>
      </c>
      <c r="R22" s="278">
        <f>R21*Registrering!$B$33</f>
        <v>0</v>
      </c>
      <c r="S22" s="278">
        <f>S21*Registrering!$B$33</f>
        <v>0</v>
      </c>
      <c r="T22" s="278">
        <f>T21*Registrering!$B$33</f>
        <v>0</v>
      </c>
      <c r="BC22" s="258"/>
      <c r="BD22" s="359"/>
      <c r="BE22" s="359"/>
      <c r="BF22" s="359"/>
      <c r="BG22" s="359"/>
      <c r="BH22" s="359"/>
      <c r="BI22" s="359"/>
      <c r="BJ22" s="359"/>
      <c r="BK22" s="359"/>
      <c r="BL22" s="359"/>
      <c r="BM22" s="359"/>
      <c r="BN22" s="360"/>
    </row>
    <row r="23" spans="2:80" ht="23.25" x14ac:dyDescent="0.35">
      <c r="B23" s="312" t="s">
        <v>179</v>
      </c>
      <c r="C23" s="279"/>
      <c r="D23" s="279"/>
      <c r="E23" s="279"/>
      <c r="F23" s="279">
        <f t="shared" si="30"/>
        <v>0</v>
      </c>
      <c r="H23" s="281"/>
      <c r="I23" s="280"/>
      <c r="J23" s="278"/>
      <c r="K23" s="278">
        <f>K21+K22</f>
        <v>0</v>
      </c>
      <c r="L23" s="278">
        <f t="shared" ref="L23:T23" si="33">L21+L22</f>
        <v>0</v>
      </c>
      <c r="M23" s="278">
        <f t="shared" si="33"/>
        <v>0</v>
      </c>
      <c r="N23" s="278">
        <f t="shared" si="33"/>
        <v>0</v>
      </c>
      <c r="O23" s="278">
        <f t="shared" si="33"/>
        <v>0</v>
      </c>
      <c r="P23" s="278">
        <f t="shared" si="33"/>
        <v>0</v>
      </c>
      <c r="Q23" s="278">
        <f t="shared" si="33"/>
        <v>0</v>
      </c>
      <c r="R23" s="278">
        <f t="shared" si="33"/>
        <v>0</v>
      </c>
      <c r="S23" s="278">
        <f t="shared" si="33"/>
        <v>0</v>
      </c>
      <c r="T23" s="278">
        <f t="shared" si="33"/>
        <v>0</v>
      </c>
      <c r="BC23" s="258"/>
      <c r="BD23" s="258"/>
      <c r="BE23" s="258"/>
    </row>
    <row r="24" spans="2:80" ht="21" x14ac:dyDescent="0.35">
      <c r="K24" s="29"/>
      <c r="BB24" s="45"/>
      <c r="BC24" s="210"/>
      <c r="BD24" s="211"/>
      <c r="BE24" s="211"/>
      <c r="BF24" s="211"/>
      <c r="BG24" s="211"/>
      <c r="BH24" s="211"/>
      <c r="BI24" s="211"/>
      <c r="BJ24" s="211"/>
      <c r="BK24" s="211"/>
      <c r="BL24" s="211"/>
      <c r="BM24" s="211"/>
    </row>
    <row r="25" spans="2:80" ht="15.75" x14ac:dyDescent="0.25">
      <c r="B25" s="582"/>
      <c r="H25" s="32"/>
      <c r="J25" s="22" t="s">
        <v>148</v>
      </c>
      <c r="K25" s="268" t="str">
        <f>IFERROR((BN7/BC7),"")</f>
        <v/>
      </c>
      <c r="T25" s="32"/>
      <c r="BB25" s="246"/>
      <c r="BC25" s="214"/>
      <c r="BD25" s="254"/>
      <c r="BE25" s="254"/>
      <c r="BF25" s="254"/>
      <c r="BG25" s="254"/>
      <c r="BH25" s="254"/>
      <c r="BI25" s="254"/>
      <c r="BJ25" s="254"/>
      <c r="BK25" s="254"/>
      <c r="BL25" s="254"/>
      <c r="BM25" s="254"/>
      <c r="BN25" s="256"/>
      <c r="BQ25" s="276"/>
    </row>
    <row r="26" spans="2:80" ht="15.75" x14ac:dyDescent="0.25">
      <c r="B26" s="582"/>
      <c r="C26" s="275"/>
      <c r="J26" s="583" t="s">
        <v>180</v>
      </c>
      <c r="K26" s="266">
        <f>'Intern budsjett oppdrag'!M18</f>
        <v>0</v>
      </c>
      <c r="T26" s="32"/>
      <c r="BB26" s="45"/>
      <c r="BD26" s="309"/>
      <c r="BE26" s="309"/>
      <c r="BF26" s="309"/>
      <c r="BG26" s="309"/>
      <c r="BH26" s="309"/>
      <c r="BI26" s="309"/>
      <c r="BJ26" s="309"/>
      <c r="BK26" s="309"/>
      <c r="BL26" s="309"/>
      <c r="BM26" s="309"/>
      <c r="BN26" s="258"/>
      <c r="BQ26" s="276"/>
    </row>
    <row r="27" spans="2:80" ht="15.75" x14ac:dyDescent="0.25">
      <c r="K27" s="581"/>
      <c r="BB27" s="45"/>
      <c r="BD27" s="211"/>
      <c r="BE27" s="211"/>
      <c r="BF27" s="211"/>
      <c r="BG27" s="211"/>
      <c r="BH27" s="211"/>
      <c r="BI27" s="211"/>
      <c r="BJ27" s="211"/>
      <c r="BK27" s="211"/>
      <c r="BL27" s="211"/>
      <c r="BM27" s="211"/>
      <c r="BN27" s="258"/>
      <c r="BQ27" s="276"/>
    </row>
    <row r="28" spans="2:80" ht="15.75" x14ac:dyDescent="0.25">
      <c r="B28" s="582"/>
      <c r="I28" s="259"/>
      <c r="K28" s="266">
        <f>K26-K27</f>
        <v>0</v>
      </c>
      <c r="BB28" s="246"/>
      <c r="BC28" s="88"/>
      <c r="BD28" s="248"/>
      <c r="BE28" s="248"/>
      <c r="BF28" s="248"/>
      <c r="BG28" s="248"/>
      <c r="BH28" s="248"/>
      <c r="BI28" s="248"/>
      <c r="BJ28" s="248"/>
      <c r="BK28" s="248"/>
      <c r="BL28" s="248"/>
      <c r="BM28" s="248"/>
      <c r="BN28" s="256"/>
      <c r="BQ28" s="276"/>
    </row>
    <row r="29" spans="2:80" ht="15.75" x14ac:dyDescent="0.25">
      <c r="BB29" s="45"/>
      <c r="BD29" s="307"/>
      <c r="BE29" s="307"/>
      <c r="BF29" s="307"/>
      <c r="BG29" s="307"/>
      <c r="BH29" s="307"/>
      <c r="BI29" s="307"/>
      <c r="BJ29" s="307"/>
      <c r="BK29" s="307"/>
      <c r="BL29" s="307"/>
      <c r="BM29" s="307"/>
      <c r="BN29" s="256"/>
      <c r="BQ29" s="276"/>
    </row>
    <row r="30" spans="2:80" ht="15" x14ac:dyDescent="0.25">
      <c r="BB30" s="21"/>
      <c r="BC30" s="45"/>
      <c r="BD30" s="221"/>
      <c r="BE30" s="221"/>
      <c r="BF30" s="221"/>
      <c r="BG30" s="221"/>
      <c r="BH30" s="221"/>
      <c r="BI30" s="221"/>
      <c r="BJ30" s="221"/>
      <c r="BK30" s="221"/>
      <c r="BL30" s="221"/>
      <c r="BM30" s="221"/>
      <c r="BQ30" s="276"/>
    </row>
    <row r="31" spans="2:80" x14ac:dyDescent="0.2">
      <c r="D31" s="32"/>
      <c r="BB31" s="21"/>
      <c r="BQ31" s="276"/>
    </row>
    <row r="32" spans="2:80" x14ac:dyDescent="0.2">
      <c r="D32" s="32"/>
      <c r="BQ32" s="276"/>
    </row>
    <row r="33" spans="4:65" x14ac:dyDescent="0.2">
      <c r="D33" s="273"/>
    </row>
    <row r="34" spans="4:65" x14ac:dyDescent="0.2">
      <c r="BD34" s="30"/>
      <c r="BE34" s="30"/>
      <c r="BF34" s="30"/>
      <c r="BG34" s="30"/>
      <c r="BH34" s="30"/>
      <c r="BI34" s="30"/>
      <c r="BJ34" s="30"/>
      <c r="BK34" s="30"/>
      <c r="BL34" s="30"/>
      <c r="BM34" s="30"/>
    </row>
    <row r="35" spans="4:65" x14ac:dyDescent="0.2">
      <c r="BD35" s="109"/>
      <c r="BE35" s="109"/>
      <c r="BF35" s="109"/>
      <c r="BG35" s="109"/>
      <c r="BH35" s="109"/>
      <c r="BI35" s="109"/>
      <c r="BJ35" s="109"/>
      <c r="BK35" s="109"/>
      <c r="BL35" s="109"/>
      <c r="BM35" s="109"/>
    </row>
    <row r="36" spans="4:65" x14ac:dyDescent="0.2">
      <c r="BD36" s="361"/>
      <c r="BE36" s="362"/>
      <c r="BF36" s="362"/>
      <c r="BG36" s="362"/>
      <c r="BH36" s="362"/>
      <c r="BI36" s="362"/>
      <c r="BJ36" s="362"/>
      <c r="BK36" s="362"/>
      <c r="BL36" s="362"/>
      <c r="BM36" s="362"/>
    </row>
    <row r="39" spans="4:65" x14ac:dyDescent="0.2">
      <c r="BD39" s="32"/>
    </row>
  </sheetData>
  <sheetProtection algorithmName="SHA-512" hashValue="AhrHZMqWn9EY0DiVzbJVExfzcAdHpLDAM8iWKDFgnQTQVwNlmTJDn/mVdzxYp4tyqzDnQ0kFOL9NDHiBt8kxlA==" saltValue="H+T0B3fOHNfn9+DLDXVtrw==" spinCount="100000" sheet="1" objects="1" scenarios="1" formatCells="0" formatColumns="0" formatRows="0"/>
  <conditionalFormatting sqref="B2:B5">
    <cfRule type="expression" dxfId="175" priority="1259" stopIfTrue="1">
      <formula>#REF!="NEI"</formula>
    </cfRule>
  </conditionalFormatting>
  <conditionalFormatting sqref="B7:B16">
    <cfRule type="expression" dxfId="174" priority="947" stopIfTrue="1">
      <formula>#REF!="NEI"</formula>
    </cfRule>
  </conditionalFormatting>
  <conditionalFormatting sqref="B26">
    <cfRule type="expression" dxfId="173" priority="1228">
      <formula>#REF!="Andel"</formula>
    </cfRule>
  </conditionalFormatting>
  <conditionalFormatting sqref="B28">
    <cfRule type="expression" dxfId="172" priority="1223">
      <formula>#REF!="Andel"</formula>
    </cfRule>
  </conditionalFormatting>
  <conditionalFormatting sqref="B6:D6">
    <cfRule type="expression" dxfId="171" priority="1" stopIfTrue="1">
      <formula>#REF!="NEI"</formula>
    </cfRule>
  </conditionalFormatting>
  <conditionalFormatting sqref="B18:F23">
    <cfRule type="expression" dxfId="170" priority="1146" stopIfTrue="1">
      <formula>#REF!="NEI"</formula>
    </cfRule>
  </conditionalFormatting>
  <conditionalFormatting sqref="C1 C5:D5">
    <cfRule type="expression" dxfId="169" priority="1156" stopIfTrue="1">
      <formula>#REF!="NEI"</formula>
    </cfRule>
  </conditionalFormatting>
  <conditionalFormatting sqref="C7:F7">
    <cfRule type="expression" dxfId="168" priority="1169" stopIfTrue="1">
      <formula>#REF!="NEI"</formula>
    </cfRule>
  </conditionalFormatting>
  <conditionalFormatting sqref="C9:F9">
    <cfRule type="expression" dxfId="167" priority="1151" stopIfTrue="1">
      <formula>#REF!="NEI"</formula>
    </cfRule>
  </conditionalFormatting>
  <conditionalFormatting sqref="C14:F16">
    <cfRule type="expression" dxfId="166" priority="1153" stopIfTrue="1">
      <formula>#REF!="NEI"</formula>
    </cfRule>
  </conditionalFormatting>
  <conditionalFormatting sqref="C3:T3">
    <cfRule type="expression" dxfId="165" priority="1154" stopIfTrue="1">
      <formula>#REF!="NEI"</formula>
    </cfRule>
  </conditionalFormatting>
  <conditionalFormatting sqref="D10:F13">
    <cfRule type="expression" dxfId="164" priority="946" stopIfTrue="1">
      <formula>#REF!="NEI"</formula>
    </cfRule>
  </conditionalFormatting>
  <conditionalFormatting sqref="F5:G5">
    <cfRule type="expression" dxfId="163" priority="1157" stopIfTrue="1">
      <formula>#REF!="NEI"</formula>
    </cfRule>
  </conditionalFormatting>
  <conditionalFormatting sqref="F6:J6">
    <cfRule type="expression" dxfId="162" priority="2" stopIfTrue="1">
      <formula>#REF!="NEI"</formula>
    </cfRule>
  </conditionalFormatting>
  <conditionalFormatting sqref="H10:I15">
    <cfRule type="expression" dxfId="161" priority="945" stopIfTrue="1">
      <formula>#REF!="NEI"</formula>
    </cfRule>
  </conditionalFormatting>
  <conditionalFormatting sqref="H4:J5">
    <cfRule type="expression" dxfId="160" priority="1217" stopIfTrue="1">
      <formula>#REF!="NEI"</formula>
    </cfRule>
  </conditionalFormatting>
  <conditionalFormatting sqref="H8:J9">
    <cfRule type="expression" dxfId="159" priority="1230" stopIfTrue="1">
      <formula>#REF!="NEI"</formula>
    </cfRule>
  </conditionalFormatting>
  <conditionalFormatting sqref="H16:T16">
    <cfRule type="expression" dxfId="158" priority="1244" stopIfTrue="1">
      <formula>#REF!="NEI"</formula>
    </cfRule>
  </conditionalFormatting>
  <conditionalFormatting sqref="H18:T23">
    <cfRule type="expression" dxfId="157" priority="1189" stopIfTrue="1">
      <formula>#REF!="NEI"</formula>
    </cfRule>
  </conditionalFormatting>
  <conditionalFormatting sqref="J1 H2:K2 H7:T7">
    <cfRule type="expression" dxfId="156" priority="1261" stopIfTrue="1">
      <formula>#REF!="NEI"</formula>
    </cfRule>
  </conditionalFormatting>
  <conditionalFormatting sqref="K8">
    <cfRule type="expression" dxfId="155" priority="1254" stopIfTrue="1">
      <formula>#REF!="NEI"</formula>
    </cfRule>
  </conditionalFormatting>
  <conditionalFormatting sqref="K24">
    <cfRule type="expression" dxfId="154" priority="1224" stopIfTrue="1">
      <formula>#REF!="NEI"</formula>
    </cfRule>
  </conditionalFormatting>
  <conditionalFormatting sqref="K26:K28">
    <cfRule type="expression" dxfId="153" priority="1209" stopIfTrue="1">
      <formula>#REF!="NEI"</formula>
    </cfRule>
  </conditionalFormatting>
  <conditionalFormatting sqref="K4:T6">
    <cfRule type="expression" dxfId="152" priority="8">
      <formula>#REF!="Finansieringsandel"</formula>
    </cfRule>
  </conditionalFormatting>
  <conditionalFormatting sqref="K9:T9">
    <cfRule type="expression" dxfId="151" priority="1225" stopIfTrue="1">
      <formula>#REF!="NEI"</formula>
    </cfRule>
  </conditionalFormatting>
  <conditionalFormatting sqref="AS3:BB3">
    <cfRule type="expression" dxfId="150" priority="1251" stopIfTrue="1">
      <formula>#REF!="NEI"</formula>
    </cfRule>
  </conditionalFormatting>
  <conditionalFormatting sqref="AS7:BB7">
    <cfRule type="expression" dxfId="149" priority="1250" stopIfTrue="1">
      <formula>#REF!="NEI"</formula>
    </cfRule>
  </conditionalFormatting>
  <conditionalFormatting sqref="AS9:BB9">
    <cfRule type="expression" dxfId="148" priority="1234" stopIfTrue="1">
      <formula>#REF!="NEI"</formula>
    </cfRule>
  </conditionalFormatting>
  <conditionalFormatting sqref="AS16:BB16">
    <cfRule type="expression" dxfId="147" priority="1235" stopIfTrue="1">
      <formula>#REF!="NEI"</formula>
    </cfRule>
  </conditionalFormatting>
  <conditionalFormatting sqref="BC24:BC25">
    <cfRule type="expression" dxfId="146" priority="1221" stopIfTrue="1">
      <formula>#REF!="NEI"</formula>
    </cfRule>
  </conditionalFormatting>
  <conditionalFormatting sqref="BD3:BM3">
    <cfRule type="expression" dxfId="145" priority="1252" stopIfTrue="1">
      <formula>#REF!="NEI"</formula>
    </cfRule>
  </conditionalFormatting>
  <conditionalFormatting sqref="BD7:BM7">
    <cfRule type="expression" dxfId="144" priority="1253" stopIfTrue="1">
      <formula>#REF!="NEI"</formula>
    </cfRule>
  </conditionalFormatting>
  <conditionalFormatting sqref="BQ25:BQ32">
    <cfRule type="expression" dxfId="143" priority="1226" stopIfTrue="1">
      <formula>#REF!="NEI"</formula>
    </cfRule>
  </conditionalFormatting>
  <conditionalFormatting sqref="BR1:BZ3 K14:T15">
    <cfRule type="expression" dxfId="142" priority="1258" stopIfTrue="1">
      <formula>#REF!="NEI"</formula>
    </cfRule>
  </conditionalFormatting>
  <conditionalFormatting sqref="CA3:CB7">
    <cfRule type="expression" dxfId="141" priority="1237" stopIfTrue="1">
      <formula>#REF!="NEI"</formula>
    </cfRule>
  </conditionalFormatting>
  <dataValidations count="1">
    <dataValidation type="list" allowBlank="1" showInputMessage="1" showErrorMessage="1" sqref="B10:B13" xr:uid="{00000000-0002-0000-0400-000000000000}">
      <formula1>"Lab./feltundersøkelser,Reiser/konferanser/mv.,Andre driftskostnader,Innkjøp av FoU-tjenester,Investeringer (utstyr)"</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3189" r:id="rId3" name="Button 5">
              <controlPr defaultSize="0" print="0" autoFill="0" autoPict="0" macro="[0]!LeggTilProsjAnsatte">
                <anchor moveWithCells="1" sizeWithCells="1">
                  <from>
                    <xdr:col>0</xdr:col>
                    <xdr:colOff>104775</xdr:colOff>
                    <xdr:row>2</xdr:row>
                    <xdr:rowOff>419100</xdr:rowOff>
                  </from>
                  <to>
                    <xdr:col>0</xdr:col>
                    <xdr:colOff>409575</xdr:colOff>
                    <xdr:row>2</xdr:row>
                    <xdr:rowOff>523875</xdr:rowOff>
                  </to>
                </anchor>
              </controlPr>
            </control>
          </mc:Choice>
        </mc:AlternateContent>
        <mc:AlternateContent xmlns:mc="http://schemas.openxmlformats.org/markup-compatibility/2006">
          <mc:Choice Requires="x14">
            <control shapeId="93190" r:id="rId4" name="Button 6">
              <controlPr defaultSize="0" print="0" autoFill="0" autoPict="0" macro="[0]!FjernProsjAnsatte">
                <anchor moveWithCells="1" sizeWithCells="1">
                  <from>
                    <xdr:col>0</xdr:col>
                    <xdr:colOff>523875</xdr:colOff>
                    <xdr:row>2</xdr:row>
                    <xdr:rowOff>409575</xdr:rowOff>
                  </from>
                  <to>
                    <xdr:col>0</xdr:col>
                    <xdr:colOff>828675</xdr:colOff>
                    <xdr:row>2</xdr:row>
                    <xdr:rowOff>523875</xdr:rowOff>
                  </to>
                </anchor>
              </controlPr>
            </control>
          </mc:Choice>
        </mc:AlternateContent>
        <mc:AlternateContent xmlns:mc="http://schemas.openxmlformats.org/markup-compatibility/2006">
          <mc:Choice Requires="x14">
            <control shapeId="93193" r:id="rId5" name="Button 9">
              <controlPr defaultSize="0" print="0" autoFill="0" autoPict="0" macro="[0]!LeggTilProsjDrift">
                <anchor moveWithCells="1" sizeWithCells="1">
                  <from>
                    <xdr:col>0</xdr:col>
                    <xdr:colOff>85725</xdr:colOff>
                    <xdr:row>7</xdr:row>
                    <xdr:rowOff>104775</xdr:rowOff>
                  </from>
                  <to>
                    <xdr:col>0</xdr:col>
                    <xdr:colOff>390525</xdr:colOff>
                    <xdr:row>7</xdr:row>
                    <xdr:rowOff>200025</xdr:rowOff>
                  </to>
                </anchor>
              </controlPr>
            </control>
          </mc:Choice>
        </mc:AlternateContent>
        <mc:AlternateContent xmlns:mc="http://schemas.openxmlformats.org/markup-compatibility/2006">
          <mc:Choice Requires="x14">
            <control shapeId="93194" r:id="rId6" name="Button 10">
              <controlPr defaultSize="0" print="0" autoFill="0" autoPict="0" macro="[0]!FjernProsjDrift">
                <anchor moveWithCells="1" sizeWithCells="1">
                  <from>
                    <xdr:col>0</xdr:col>
                    <xdr:colOff>485775</xdr:colOff>
                    <xdr:row>7</xdr:row>
                    <xdr:rowOff>104775</xdr:rowOff>
                  </from>
                  <to>
                    <xdr:col>0</xdr:col>
                    <xdr:colOff>790575</xdr:colOff>
                    <xdr:row>7</xdr:row>
                    <xdr:rowOff>200025</xdr:rowOff>
                  </to>
                </anchor>
              </controlPr>
            </control>
          </mc:Choice>
        </mc:AlternateContent>
        <mc:AlternateContent xmlns:mc="http://schemas.openxmlformats.org/markup-compatibility/2006">
          <mc:Choice Requires="x14">
            <control shapeId="93197" r:id="rId7" name="Button 13">
              <controlPr defaultSize="0" print="0" autoFill="0" autoPict="0" macro="[0]!FemAar3">
                <anchor moveWithCells="1" sizeWithCells="1">
                  <from>
                    <xdr:col>9</xdr:col>
                    <xdr:colOff>9525</xdr:colOff>
                    <xdr:row>0</xdr:row>
                    <xdr:rowOff>85725</xdr:rowOff>
                  </from>
                  <to>
                    <xdr:col>9</xdr:col>
                    <xdr:colOff>1000125</xdr:colOff>
                    <xdr:row>1</xdr:row>
                    <xdr:rowOff>152400</xdr:rowOff>
                  </to>
                </anchor>
              </controlPr>
            </control>
          </mc:Choice>
        </mc:AlternateContent>
        <mc:AlternateContent xmlns:mc="http://schemas.openxmlformats.org/markup-compatibility/2006">
          <mc:Choice Requires="x14">
            <control shapeId="93198" r:id="rId8" name="Button 14">
              <controlPr defaultSize="0" print="0" autoFill="0" autoPict="0" macro="[0]!TiAar4">
                <anchor moveWithCells="1" sizeWithCells="1">
                  <from>
                    <xdr:col>9</xdr:col>
                    <xdr:colOff>1133475</xdr:colOff>
                    <xdr:row>0</xdr:row>
                    <xdr:rowOff>85725</xdr:rowOff>
                  </from>
                  <to>
                    <xdr:col>9</xdr:col>
                    <xdr:colOff>2143125</xdr:colOff>
                    <xdr:row>1</xdr:row>
                    <xdr:rowOff>152400</xdr:rowOff>
                  </to>
                </anchor>
              </controlPr>
            </control>
          </mc:Choice>
        </mc:AlternateContent>
        <mc:AlternateContent xmlns:mc="http://schemas.openxmlformats.org/markup-compatibility/2006">
          <mc:Choice Requires="x14">
            <control shapeId="93200" r:id="rId9" name="Button 16">
              <controlPr defaultSize="0" print="0" autoFill="0" autoPict="0" macro="[0]!EtAar2">
                <anchor moveWithCells="1" sizeWithCells="1">
                  <from>
                    <xdr:col>7</xdr:col>
                    <xdr:colOff>762000</xdr:colOff>
                    <xdr:row>0</xdr:row>
                    <xdr:rowOff>85725</xdr:rowOff>
                  </from>
                  <to>
                    <xdr:col>8</xdr:col>
                    <xdr:colOff>428625</xdr:colOff>
                    <xdr:row>1</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1000000}">
          <x14:formula1>
            <xm:f>Tabeller!$Y$15:$Y$16</xm:f>
          </x14:formula1>
          <xm:sqref>H4:H6</xm:sqref>
        </x14:dataValidation>
        <x14:dataValidation type="list" allowBlank="1" showInputMessage="1" showErrorMessage="1" prompt="Feltet må fylles inn!" xr:uid="{00000000-0002-0000-0400-000002000000}">
          <x14:formula1>
            <xm:f>Tabeller!$G$54:$G$61</xm:f>
          </x14:formula1>
          <xm:sqref>B4:B6</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tabColor rgb="FF00B050"/>
    <pageSetUpPr fitToPage="1"/>
  </sheetPr>
  <dimension ref="B1:CB50"/>
  <sheetViews>
    <sheetView showGridLines="0" zoomScale="115" zoomScaleNormal="115" zoomScalePageLayoutView="85" workbookViewId="0">
      <selection activeCell="F5" sqref="F5"/>
    </sheetView>
  </sheetViews>
  <sheetFormatPr baseColWidth="10" defaultColWidth="9.140625" defaultRowHeight="12.75" x14ac:dyDescent="0.2"/>
  <cols>
    <col min="1" max="1" width="12.42578125" style="149" customWidth="1"/>
    <col min="2" max="2" width="48" style="149" customWidth="1"/>
    <col min="3" max="3" width="42" style="149" customWidth="1"/>
    <col min="4" max="4" width="12.42578125" style="149" customWidth="1"/>
    <col min="5" max="5" width="35.140625" style="149" customWidth="1"/>
    <col min="6" max="6" width="21.140625" style="149" customWidth="1"/>
    <col min="7" max="7" width="22.5703125" style="149" hidden="1" customWidth="1"/>
    <col min="8" max="8" width="21.85546875" style="149" hidden="1" customWidth="1"/>
    <col min="9" max="9" width="19.85546875" style="149" hidden="1" customWidth="1"/>
    <col min="10" max="10" width="21.85546875" style="149" hidden="1" customWidth="1"/>
    <col min="11" max="11" width="19.85546875" style="149" hidden="1" customWidth="1"/>
    <col min="12" max="12" width="21.85546875" style="149" hidden="1" customWidth="1"/>
    <col min="13" max="13" width="19.85546875" style="149" hidden="1" customWidth="1"/>
    <col min="14" max="14" width="21.85546875" style="149" hidden="1" customWidth="1"/>
    <col min="15" max="15" width="18.5703125" style="149" hidden="1" customWidth="1"/>
    <col min="16" max="16" width="18.140625" style="149" customWidth="1"/>
    <col min="17" max="17" width="19.140625" style="149" customWidth="1"/>
    <col min="18" max="18" width="19.85546875" style="149" customWidth="1"/>
    <col min="19" max="19" width="20.85546875" style="149" customWidth="1"/>
    <col min="20" max="20" width="15.85546875" style="149" customWidth="1"/>
    <col min="21" max="30" width="14.85546875" style="149" customWidth="1"/>
    <col min="31" max="31" width="18.5703125" style="149" customWidth="1"/>
    <col min="32" max="32" width="12.85546875" style="149" customWidth="1"/>
    <col min="33" max="34" width="11.85546875" style="149" bestFit="1" customWidth="1"/>
    <col min="35" max="35" width="11.5703125" style="149" bestFit="1" customWidth="1"/>
    <col min="36" max="36" width="10" style="149" bestFit="1" customWidth="1"/>
    <col min="37" max="37" width="11" style="149" bestFit="1" customWidth="1"/>
    <col min="38" max="38" width="10" style="149" bestFit="1" customWidth="1"/>
    <col min="39" max="39" width="13.140625" style="149" bestFit="1" customWidth="1"/>
    <col min="40" max="40" width="13.85546875" style="149" bestFit="1" customWidth="1"/>
    <col min="41" max="42" width="11.42578125" style="149" customWidth="1"/>
    <col min="43" max="43" width="10.5703125" style="149" customWidth="1"/>
    <col min="44" max="44" width="16.5703125" style="149" customWidth="1"/>
    <col min="45" max="45" width="37.85546875" style="149" bestFit="1" customWidth="1"/>
    <col min="46" max="51" width="16.42578125" style="149" bestFit="1" customWidth="1"/>
    <col min="52" max="52" width="15.85546875" style="149" bestFit="1" customWidth="1"/>
    <col min="53" max="53" width="15.5703125" style="149" bestFit="1" customWidth="1"/>
    <col min="54" max="54" width="15.85546875" style="149" bestFit="1" customWidth="1"/>
    <col min="55" max="55" width="14.5703125" style="149" customWidth="1"/>
    <col min="56" max="56" width="28.5703125" style="149" bestFit="1" customWidth="1"/>
    <col min="57" max="57" width="14" style="149" bestFit="1" customWidth="1"/>
    <col min="58" max="61" width="14.42578125" style="149" bestFit="1" customWidth="1"/>
    <col min="62" max="63" width="15.140625" style="149" bestFit="1" customWidth="1"/>
    <col min="64" max="65" width="14" style="149" bestFit="1" customWidth="1"/>
    <col min="66" max="66" width="15.42578125" style="149" customWidth="1"/>
    <col min="67" max="67" width="18.5703125" style="149" customWidth="1"/>
    <col min="68" max="68" width="13.42578125" style="149" customWidth="1"/>
    <col min="69" max="69" width="17.85546875" style="180" bestFit="1" customWidth="1"/>
    <col min="70" max="70" width="16.5703125" style="149" customWidth="1"/>
    <col min="71" max="71" width="16" style="149" bestFit="1" customWidth="1"/>
    <col min="72" max="72" width="16.42578125" style="149" bestFit="1" customWidth="1"/>
    <col min="73" max="74" width="15.5703125" style="149" bestFit="1" customWidth="1"/>
    <col min="75" max="75" width="16" style="149" bestFit="1" customWidth="1"/>
    <col min="76" max="76" width="15.5703125" style="149" bestFit="1" customWidth="1"/>
    <col min="77" max="77" width="16" style="149" bestFit="1" customWidth="1"/>
    <col min="78" max="78" width="17" style="149" bestFit="1" customWidth="1"/>
    <col min="79" max="79" width="16" style="149" bestFit="1" customWidth="1"/>
    <col min="80" max="80" width="17.42578125" style="149" bestFit="1" customWidth="1"/>
    <col min="81" max="81" width="10.140625" style="149" customWidth="1"/>
    <col min="82" max="16384" width="9.140625" style="149"/>
  </cols>
  <sheetData>
    <row r="1" spans="2:80" ht="18.75" x14ac:dyDescent="0.3">
      <c r="B1" s="147" t="s">
        <v>9</v>
      </c>
      <c r="C1" s="147"/>
      <c r="D1" s="147">
        <f>IF([3]Registrering!C7="","",[3]Registrering!C7)</f>
        <v>0</v>
      </c>
      <c r="E1" s="148"/>
      <c r="AS1" s="148" t="s">
        <v>10</v>
      </c>
      <c r="BD1" s="148" t="s">
        <v>154</v>
      </c>
      <c r="BQ1" s="308"/>
      <c r="BR1" s="150"/>
      <c r="BS1" s="150"/>
      <c r="BT1" s="150"/>
      <c r="BU1" s="150"/>
      <c r="BV1" s="150"/>
      <c r="BW1" s="150"/>
      <c r="BX1" s="150"/>
      <c r="BY1" s="150"/>
      <c r="BZ1" s="150"/>
    </row>
    <row r="2" spans="2:80" ht="18.75" customHeight="1" x14ac:dyDescent="0.35">
      <c r="B2" s="151"/>
      <c r="C2" s="152"/>
      <c r="D2" s="152"/>
      <c r="E2" s="151"/>
      <c r="F2" s="153" t="s">
        <v>156</v>
      </c>
      <c r="H2" s="152" t="s">
        <v>157</v>
      </c>
      <c r="Q2" s="154" t="s">
        <v>181</v>
      </c>
      <c r="BQ2" s="290"/>
      <c r="BR2" s="155"/>
      <c r="BS2" s="155"/>
      <c r="BT2" s="155"/>
      <c r="BU2" s="155"/>
      <c r="BV2" s="155"/>
      <c r="BW2" s="155"/>
      <c r="BX2" s="155"/>
      <c r="BY2" s="155"/>
      <c r="BZ2" s="155"/>
    </row>
    <row r="3" spans="2:80" s="161" customFormat="1" ht="53.25" customHeight="1" x14ac:dyDescent="0.3">
      <c r="B3" s="156" t="s">
        <v>182</v>
      </c>
      <c r="C3" s="157" t="s">
        <v>183</v>
      </c>
      <c r="D3" s="156" t="s">
        <v>28</v>
      </c>
      <c r="E3" s="156" t="s">
        <v>29</v>
      </c>
      <c r="F3" s="158">
        <f>Tabeller!D1</f>
        <v>2025</v>
      </c>
      <c r="G3" s="158">
        <f>F3+1</f>
        <v>2026</v>
      </c>
      <c r="H3" s="158">
        <f t="shared" ref="H3:O3" si="0">G3+1</f>
        <v>2027</v>
      </c>
      <c r="I3" s="158">
        <f t="shared" si="0"/>
        <v>2028</v>
      </c>
      <c r="J3" s="158">
        <f t="shared" si="0"/>
        <v>2029</v>
      </c>
      <c r="K3" s="158">
        <f t="shared" si="0"/>
        <v>2030</v>
      </c>
      <c r="L3" s="158">
        <f t="shared" si="0"/>
        <v>2031</v>
      </c>
      <c r="M3" s="158">
        <f t="shared" si="0"/>
        <v>2032</v>
      </c>
      <c r="N3" s="158">
        <f t="shared" si="0"/>
        <v>2033</v>
      </c>
      <c r="O3" s="158">
        <f t="shared" si="0"/>
        <v>2034</v>
      </c>
      <c r="P3" s="159" t="s">
        <v>158</v>
      </c>
      <c r="Q3" s="160" t="s">
        <v>159</v>
      </c>
      <c r="R3" s="159" t="s">
        <v>24</v>
      </c>
      <c r="S3" s="159" t="s">
        <v>25</v>
      </c>
      <c r="T3" s="159" t="s">
        <v>160</v>
      </c>
      <c r="AG3" s="305" t="s">
        <v>30</v>
      </c>
      <c r="AH3" s="305" t="s">
        <v>31</v>
      </c>
      <c r="AI3" s="305" t="s">
        <v>32</v>
      </c>
      <c r="AJ3" s="305" t="s">
        <v>33</v>
      </c>
      <c r="AK3" s="305" t="s">
        <v>34</v>
      </c>
      <c r="AL3" s="305" t="s">
        <v>35</v>
      </c>
      <c r="AM3" s="305" t="s">
        <v>36</v>
      </c>
      <c r="AN3" s="305" t="s">
        <v>37</v>
      </c>
      <c r="AO3" s="306" t="s">
        <v>162</v>
      </c>
      <c r="AP3" s="306" t="s">
        <v>163</v>
      </c>
      <c r="AQ3" s="306" t="s">
        <v>164</v>
      </c>
      <c r="AS3" s="162">
        <f t="shared" ref="AS3:BB3" si="1">F3</f>
        <v>2025</v>
      </c>
      <c r="AT3" s="162">
        <f t="shared" si="1"/>
        <v>2026</v>
      </c>
      <c r="AU3" s="162">
        <f t="shared" si="1"/>
        <v>2027</v>
      </c>
      <c r="AV3" s="162">
        <f t="shared" si="1"/>
        <v>2028</v>
      </c>
      <c r="AW3" s="162">
        <f t="shared" si="1"/>
        <v>2029</v>
      </c>
      <c r="AX3" s="162">
        <f t="shared" si="1"/>
        <v>2030</v>
      </c>
      <c r="AY3" s="162">
        <f t="shared" si="1"/>
        <v>2031</v>
      </c>
      <c r="AZ3" s="162">
        <f t="shared" si="1"/>
        <v>2032</v>
      </c>
      <c r="BA3" s="162">
        <f t="shared" si="1"/>
        <v>2033</v>
      </c>
      <c r="BB3" s="162">
        <f t="shared" si="1"/>
        <v>2034</v>
      </c>
      <c r="BC3" s="152" t="s">
        <v>165</v>
      </c>
      <c r="BD3" s="162">
        <f>AS3</f>
        <v>2025</v>
      </c>
      <c r="BE3" s="162">
        <v>2015</v>
      </c>
      <c r="BF3" s="162">
        <f t="shared" ref="BF3:BM3" si="2">AU3</f>
        <v>2027</v>
      </c>
      <c r="BG3" s="162">
        <f t="shared" si="2"/>
        <v>2028</v>
      </c>
      <c r="BH3" s="162">
        <f t="shared" si="2"/>
        <v>2029</v>
      </c>
      <c r="BI3" s="162">
        <f t="shared" si="2"/>
        <v>2030</v>
      </c>
      <c r="BJ3" s="162">
        <f t="shared" si="2"/>
        <v>2031</v>
      </c>
      <c r="BK3" s="162">
        <f t="shared" si="2"/>
        <v>2032</v>
      </c>
      <c r="BL3" s="162">
        <f t="shared" si="2"/>
        <v>2033</v>
      </c>
      <c r="BM3" s="162">
        <f t="shared" si="2"/>
        <v>2034</v>
      </c>
      <c r="BN3" s="152" t="s">
        <v>166</v>
      </c>
      <c r="BO3" s="161" t="s">
        <v>167</v>
      </c>
      <c r="BP3" s="161" t="s">
        <v>168</v>
      </c>
      <c r="BQ3" s="290"/>
      <c r="BR3" s="155"/>
      <c r="BS3" s="155"/>
      <c r="BT3" s="155"/>
      <c r="BU3" s="155"/>
      <c r="BV3" s="155"/>
      <c r="BW3" s="155"/>
      <c r="BX3" s="155"/>
      <c r="BY3" s="155"/>
      <c r="BZ3" s="155"/>
      <c r="CA3" s="150"/>
      <c r="CB3" s="150"/>
    </row>
    <row r="4" spans="2:80" s="167" customFormat="1" ht="18.75" x14ac:dyDescent="0.3">
      <c r="B4" s="368"/>
      <c r="C4" s="369"/>
      <c r="D4" s="521"/>
      <c r="E4" s="163"/>
      <c r="F4" s="164"/>
      <c r="G4" s="164"/>
      <c r="H4" s="164"/>
      <c r="I4" s="164"/>
      <c r="J4" s="164"/>
      <c r="K4" s="164"/>
      <c r="L4" s="164"/>
      <c r="M4" s="164"/>
      <c r="N4" s="164"/>
      <c r="O4" s="164"/>
      <c r="P4" s="165">
        <f t="shared" ref="P4:P7" si="3">SUM(F4:O4)</f>
        <v>0</v>
      </c>
      <c r="Q4" s="166">
        <f>SUM(AS4:BB4)</f>
        <v>0</v>
      </c>
      <c r="R4" s="166">
        <f>IFERROR(SUM(BD4:BM4),0)</f>
        <v>0</v>
      </c>
      <c r="S4" s="166">
        <f t="shared" ref="S4:S7" si="4">SUM(Q4:R4)</f>
        <v>0</v>
      </c>
      <c r="T4" s="166">
        <f>IFERROR((S4/P4),0)</f>
        <v>0</v>
      </c>
      <c r="U4" s="289"/>
      <c r="V4" s="289"/>
      <c r="W4" s="289"/>
      <c r="X4" s="289"/>
      <c r="Y4" s="289"/>
      <c r="Z4" s="289"/>
      <c r="AA4" s="289"/>
      <c r="AB4" s="289"/>
      <c r="AC4" s="289"/>
      <c r="AD4" s="289"/>
      <c r="AG4" s="168">
        <f>D4</f>
        <v>0</v>
      </c>
      <c r="AH4" s="168">
        <f>AG4*Tabeller!$I$35</f>
        <v>0</v>
      </c>
      <c r="AI4" s="168">
        <f>IF(AG4&gt;0,(AH4-400)/52*47,0)</f>
        <v>0</v>
      </c>
      <c r="AJ4" s="168">
        <f>AI4*Tabeller!$H$26</f>
        <v>0</v>
      </c>
      <c r="AK4" s="168">
        <f>SUM(AI4:AJ4,AL4)*Tabeller!$H$28</f>
        <v>0</v>
      </c>
      <c r="AL4" s="168">
        <f>AH4*Tabeller!$H$27</f>
        <v>0</v>
      </c>
      <c r="AM4" s="168">
        <f t="shared" ref="AM4" si="5">SUM(AI4:AL4)</f>
        <v>0</v>
      </c>
      <c r="AN4" s="168">
        <f>AM4+IF(B4="Teknisk/adm. Bistand",[3]Registrering!$F$30,[3]Registrering!$E$30)</f>
        <v>0</v>
      </c>
      <c r="AO4" s="168">
        <f>AM4/Tabeller!$H$5</f>
        <v>0</v>
      </c>
      <c r="AP4" s="168">
        <f>(AN4-AM4)/Tabeller!$H$5</f>
        <v>0</v>
      </c>
      <c r="AQ4" s="168">
        <f>AO4+AP4</f>
        <v>0</v>
      </c>
      <c r="AR4" s="169"/>
      <c r="AS4" s="168">
        <f>((F4*Konferansemal!$AO4))</f>
        <v>0</v>
      </c>
      <c r="AT4" s="168">
        <f>((G4*Konferansemal!$AO4)*Tabeller!$J$35)</f>
        <v>0</v>
      </c>
      <c r="AU4" s="168">
        <f>((H4*Konferansemal!$AO4)*Tabeller!$K$35)</f>
        <v>0</v>
      </c>
      <c r="AV4" s="168">
        <f>((I4*Konferansemal!$AO4)*Tabeller!$L$35)</f>
        <v>0</v>
      </c>
      <c r="AW4" s="168">
        <f>((J4*Konferansemal!$AO4)*Tabeller!$M$35)</f>
        <v>0</v>
      </c>
      <c r="AX4" s="168">
        <f>((K4*Konferansemal!$AO4)*Tabeller!$N$35)</f>
        <v>0</v>
      </c>
      <c r="AY4" s="168">
        <f>((L4*Konferansemal!$AO4)*Tabeller!$O$35)</f>
        <v>0</v>
      </c>
      <c r="AZ4" s="168">
        <f>((M4*Konferansemal!$AO4)*Tabeller!$P$35)</f>
        <v>0</v>
      </c>
      <c r="BA4" s="168">
        <f>((N4*Konferansemal!$AO4)*Tabeller!$Q$35)</f>
        <v>0</v>
      </c>
      <c r="BB4" s="168">
        <f>((O4*Konferansemal!$AO4)*Tabeller!$R$35)</f>
        <v>0</v>
      </c>
      <c r="BC4" s="169">
        <f>SUM(AS4:BB4)</f>
        <v>0</v>
      </c>
      <c r="BD4" s="168">
        <f>(AS4*Registrering!$B$41)</f>
        <v>0</v>
      </c>
      <c r="BE4" s="168">
        <f>(AT4*Registrering!$B$41)</f>
        <v>0</v>
      </c>
      <c r="BF4" s="168">
        <f>(AU4*Registrering!$B$41)</f>
        <v>0</v>
      </c>
      <c r="BG4" s="168">
        <f>(AV4*Registrering!$B$41)</f>
        <v>0</v>
      </c>
      <c r="BH4" s="168">
        <f>(AW4*Registrering!$B$41)</f>
        <v>0</v>
      </c>
      <c r="BI4" s="168">
        <f>(AX4*Registrering!$B$41)</f>
        <v>0</v>
      </c>
      <c r="BJ4" s="168">
        <f>(AY4*Registrering!$B$41)</f>
        <v>0</v>
      </c>
      <c r="BK4" s="168">
        <f>(AZ4*Registrering!$B$41)</f>
        <v>0</v>
      </c>
      <c r="BL4" s="168">
        <f>(BA4*Registrering!$B$41)</f>
        <v>0</v>
      </c>
      <c r="BM4" s="168">
        <f>(BB4*Registrering!$B$41)</f>
        <v>0</v>
      </c>
      <c r="BN4" s="169">
        <f>SUM(BD4:BM4)</f>
        <v>0</v>
      </c>
      <c r="BO4" s="169">
        <f>BC4+BN4</f>
        <v>0</v>
      </c>
      <c r="BQ4" s="290"/>
      <c r="BR4" s="290"/>
      <c r="BS4" s="290"/>
      <c r="BT4" s="290"/>
      <c r="BU4" s="290"/>
      <c r="BV4" s="290"/>
      <c r="BW4" s="290"/>
      <c r="BX4" s="290"/>
      <c r="BY4" s="290"/>
      <c r="BZ4" s="290"/>
      <c r="CA4" s="155"/>
      <c r="CB4" s="170"/>
    </row>
    <row r="5" spans="2:80" s="167" customFormat="1" ht="18.75" x14ac:dyDescent="0.3">
      <c r="B5" s="368"/>
      <c r="C5" s="369"/>
      <c r="D5" s="521"/>
      <c r="E5" s="163"/>
      <c r="F5" s="164"/>
      <c r="G5" s="164"/>
      <c r="H5" s="164"/>
      <c r="I5" s="164"/>
      <c r="J5" s="164"/>
      <c r="K5" s="164"/>
      <c r="L5" s="164"/>
      <c r="M5" s="164"/>
      <c r="N5" s="164"/>
      <c r="O5" s="164"/>
      <c r="P5" s="165">
        <f t="shared" si="3"/>
        <v>0</v>
      </c>
      <c r="Q5" s="166">
        <f>SUM(AS5:BB5)</f>
        <v>0</v>
      </c>
      <c r="R5" s="166">
        <f t="shared" ref="R5:R7" si="6">IFERROR(SUM(BD5:BM5),0)</f>
        <v>0</v>
      </c>
      <c r="S5" s="166">
        <f t="shared" si="4"/>
        <v>0</v>
      </c>
      <c r="T5" s="166">
        <f t="shared" ref="T5:T7" si="7">IFERROR((S5/P5),0)</f>
        <v>0</v>
      </c>
      <c r="AG5" s="168">
        <f>D5</f>
        <v>0</v>
      </c>
      <c r="AH5" s="168">
        <f>AG5*Tabeller!$I$35</f>
        <v>0</v>
      </c>
      <c r="AI5" s="168">
        <f>AG5*(Tabeller!$I$35)*Tabeller!$L$25</f>
        <v>0</v>
      </c>
      <c r="AJ5" s="168">
        <f>AH5*Tabeller!$L$26</f>
        <v>0</v>
      </c>
      <c r="AK5" s="168">
        <f>AH5*Tabeller!$L$28</f>
        <v>0</v>
      </c>
      <c r="AL5" s="168">
        <f>AH5*Tabeller!$L$27</f>
        <v>0</v>
      </c>
      <c r="AM5" s="168">
        <f t="shared" ref="AM5:AM7" si="8">SUM(AI5:AL5)</f>
        <v>0</v>
      </c>
      <c r="AN5" s="168">
        <f>AM5+IF(B5="Teknisk/adm. Bistand",[3]Registrering!$F$30,[3]Registrering!$E$30)</f>
        <v>0</v>
      </c>
      <c r="AO5" s="168">
        <f>AM5/Tabeller!$H$5</f>
        <v>0</v>
      </c>
      <c r="AP5" s="168">
        <f>(AN5-AM5)/Tabeller!$H$5</f>
        <v>0</v>
      </c>
      <c r="AQ5" s="168">
        <f t="shared" ref="AQ5:AQ7" si="9">AO5+AP5</f>
        <v>0</v>
      </c>
      <c r="AR5" s="169"/>
      <c r="AS5" s="168">
        <f>((F5*Konferansemal!$AO5))</f>
        <v>0</v>
      </c>
      <c r="AT5" s="168">
        <f>((G5*Konferansemal!$AO5)*Tabeller!$J$35)</f>
        <v>0</v>
      </c>
      <c r="AU5" s="168">
        <f>((H5*Konferansemal!$AO5)*Tabeller!$K$35)</f>
        <v>0</v>
      </c>
      <c r="AV5" s="168">
        <f>((I5*Konferansemal!$AO5)*Tabeller!$L$35)</f>
        <v>0</v>
      </c>
      <c r="AW5" s="168">
        <f>((J5*Konferansemal!$AO5)*Tabeller!$M$35)</f>
        <v>0</v>
      </c>
      <c r="AX5" s="168">
        <f>((K5*Konferansemal!$AO5)*Tabeller!$N$35)</f>
        <v>0</v>
      </c>
      <c r="AY5" s="168">
        <f>((L5*Konferansemal!$AO5)*Tabeller!$O$35)</f>
        <v>0</v>
      </c>
      <c r="AZ5" s="168">
        <f>((M5*Konferansemal!$AO5)*Tabeller!$P$35)</f>
        <v>0</v>
      </c>
      <c r="BA5" s="168">
        <f>((N5*Konferansemal!$AO5)*Tabeller!$Q$35)</f>
        <v>0</v>
      </c>
      <c r="BB5" s="168">
        <f>((O5*Konferansemal!$AO5)*Tabeller!$R$35)</f>
        <v>0</v>
      </c>
      <c r="BC5" s="169">
        <f t="shared" ref="BC5:BC7" si="10">SUM(AS5:BB5)</f>
        <v>0</v>
      </c>
      <c r="BD5" s="168">
        <f>(AS5*Registrering!$B$41)</f>
        <v>0</v>
      </c>
      <c r="BE5" s="168">
        <f>(AT5*Registrering!$B$41)</f>
        <v>0</v>
      </c>
      <c r="BF5" s="168">
        <f>(AU5*Registrering!$B$41)</f>
        <v>0</v>
      </c>
      <c r="BG5" s="168">
        <f>(AV5*Registrering!$B$41)</f>
        <v>0</v>
      </c>
      <c r="BH5" s="168">
        <f>(AW5*Registrering!$B$41)</f>
        <v>0</v>
      </c>
      <c r="BI5" s="168">
        <f>(AX5*Registrering!$B$41)</f>
        <v>0</v>
      </c>
      <c r="BJ5" s="168">
        <f>(AY5*Registrering!$B$41)</f>
        <v>0</v>
      </c>
      <c r="BK5" s="168">
        <f>(AZ5*Registrering!$B$41)</f>
        <v>0</v>
      </c>
      <c r="BL5" s="168">
        <f>(BA5*Registrering!$B$41)</f>
        <v>0</v>
      </c>
      <c r="BM5" s="168">
        <f>(BB5*Registrering!$B$41)</f>
        <v>0</v>
      </c>
      <c r="BN5" s="169">
        <f t="shared" ref="BN5:BN8" si="11">SUM(BD5:BM5)</f>
        <v>0</v>
      </c>
      <c r="BO5" s="169">
        <f t="shared" ref="BO5:BO8" si="12">BC5+BN5</f>
        <v>0</v>
      </c>
      <c r="BQ5" s="290"/>
      <c r="BR5" s="290"/>
      <c r="BS5" s="290"/>
      <c r="BT5" s="290"/>
      <c r="BU5" s="290"/>
      <c r="BV5" s="290"/>
      <c r="BW5" s="290"/>
      <c r="BX5" s="290"/>
      <c r="BY5" s="290"/>
      <c r="BZ5" s="290"/>
      <c r="CA5" s="155"/>
      <c r="CB5" s="170"/>
    </row>
    <row r="6" spans="2:80" s="167" customFormat="1" ht="18.75" x14ac:dyDescent="0.3">
      <c r="B6" s="368"/>
      <c r="C6" s="369"/>
      <c r="D6" s="521"/>
      <c r="E6" s="163"/>
      <c r="F6" s="164"/>
      <c r="G6" s="164"/>
      <c r="H6" s="164"/>
      <c r="I6" s="164"/>
      <c r="J6" s="164"/>
      <c r="K6" s="164"/>
      <c r="L6" s="164"/>
      <c r="M6" s="164"/>
      <c r="N6" s="164"/>
      <c r="O6" s="164"/>
      <c r="P6" s="165">
        <f t="shared" si="3"/>
        <v>0</v>
      </c>
      <c r="Q6" s="166">
        <f t="shared" ref="Q6:Q7" si="13">SUM(AS6:BB6)</f>
        <v>0</v>
      </c>
      <c r="R6" s="166">
        <f t="shared" si="6"/>
        <v>0</v>
      </c>
      <c r="S6" s="166">
        <f t="shared" si="4"/>
        <v>0</v>
      </c>
      <c r="T6" s="166">
        <f t="shared" si="7"/>
        <v>0</v>
      </c>
      <c r="AG6" s="168">
        <f>D6</f>
        <v>0</v>
      </c>
      <c r="AH6" s="168">
        <f>AG6*Tabeller!$I$35</f>
        <v>0</v>
      </c>
      <c r="AI6" s="168">
        <f>AG6*(Tabeller!$I$35)*Tabeller!$L$25</f>
        <v>0</v>
      </c>
      <c r="AJ6" s="168">
        <f>AH6*Tabeller!$L$26</f>
        <v>0</v>
      </c>
      <c r="AK6" s="168">
        <f>AH6*Tabeller!$L$28</f>
        <v>0</v>
      </c>
      <c r="AL6" s="168">
        <f>AH6*Tabeller!$L$27</f>
        <v>0</v>
      </c>
      <c r="AM6" s="168">
        <f t="shared" si="8"/>
        <v>0</v>
      </c>
      <c r="AN6" s="168">
        <f>AM6+IF(B6="Teknisk/adm. Bistand",[3]Registrering!$F$30,[3]Registrering!$E$30)</f>
        <v>0</v>
      </c>
      <c r="AO6" s="168">
        <f>AM6/Tabeller!$H$5</f>
        <v>0</v>
      </c>
      <c r="AP6" s="168">
        <f>(AN6-AM6)/Tabeller!$H$5</f>
        <v>0</v>
      </c>
      <c r="AQ6" s="168">
        <f t="shared" si="9"/>
        <v>0</v>
      </c>
      <c r="AR6" s="169"/>
      <c r="AS6" s="168">
        <f>((F6*Konferansemal!$AO6))</f>
        <v>0</v>
      </c>
      <c r="AT6" s="168">
        <f>((G6*Konferansemal!$AO6)*Tabeller!$J$35)</f>
        <v>0</v>
      </c>
      <c r="AU6" s="168">
        <f>((H6*Konferansemal!$AO6)*Tabeller!$K$35)</f>
        <v>0</v>
      </c>
      <c r="AV6" s="168">
        <f>((I6*Konferansemal!$AO6)*Tabeller!$L$35)</f>
        <v>0</v>
      </c>
      <c r="AW6" s="168">
        <f>((J6*Konferansemal!$AO6)*Tabeller!$M$35)</f>
        <v>0</v>
      </c>
      <c r="AX6" s="168">
        <f>((K6*Konferansemal!$AO6)*Tabeller!$N$35)</f>
        <v>0</v>
      </c>
      <c r="AY6" s="168">
        <f>((L6*Konferansemal!$AO6)*Tabeller!$O$35)</f>
        <v>0</v>
      </c>
      <c r="AZ6" s="168">
        <f>((M6*Konferansemal!$AO6)*Tabeller!$P$35)</f>
        <v>0</v>
      </c>
      <c r="BA6" s="168">
        <f>((N6*Konferansemal!$AO6)*Tabeller!$Q$35)</f>
        <v>0</v>
      </c>
      <c r="BB6" s="168">
        <f>((O6*Konferansemal!$AO6)*Tabeller!$R$35)</f>
        <v>0</v>
      </c>
      <c r="BC6" s="169">
        <f t="shared" si="10"/>
        <v>0</v>
      </c>
      <c r="BD6" s="168">
        <f>(AS6*Registrering!$B$41)</f>
        <v>0</v>
      </c>
      <c r="BE6" s="168">
        <f>(AT6*Registrering!$B$41)</f>
        <v>0</v>
      </c>
      <c r="BF6" s="168">
        <f>(AU6*Registrering!$B$41)</f>
        <v>0</v>
      </c>
      <c r="BG6" s="168">
        <f>(AV6*Registrering!$B$41)</f>
        <v>0</v>
      </c>
      <c r="BH6" s="168">
        <f>(AW6*Registrering!$B$41)</f>
        <v>0</v>
      </c>
      <c r="BI6" s="168">
        <f>(AX6*Registrering!$B$41)</f>
        <v>0</v>
      </c>
      <c r="BJ6" s="168">
        <f>(AY6*Registrering!$B$41)</f>
        <v>0</v>
      </c>
      <c r="BK6" s="168">
        <f>(AZ6*Registrering!$B$41)</f>
        <v>0</v>
      </c>
      <c r="BL6" s="168">
        <f>(BA6*Registrering!$B$41)</f>
        <v>0</v>
      </c>
      <c r="BM6" s="168">
        <f>(BB6*Registrering!$B$41)</f>
        <v>0</v>
      </c>
      <c r="BN6" s="169">
        <f t="shared" si="11"/>
        <v>0</v>
      </c>
      <c r="BO6" s="169">
        <f t="shared" si="12"/>
        <v>0</v>
      </c>
      <c r="BQ6" s="290"/>
      <c r="BR6" s="290"/>
      <c r="BS6" s="290"/>
      <c r="BT6" s="290"/>
      <c r="BU6" s="290"/>
      <c r="BV6" s="290"/>
      <c r="BW6" s="290"/>
      <c r="BX6" s="290"/>
      <c r="BY6" s="290"/>
      <c r="BZ6" s="290"/>
      <c r="CA6" s="155"/>
      <c r="CB6" s="170"/>
    </row>
    <row r="7" spans="2:80" s="167" customFormat="1" ht="18.75" x14ac:dyDescent="0.3">
      <c r="B7" s="368"/>
      <c r="C7" s="369"/>
      <c r="D7" s="521"/>
      <c r="E7" s="163"/>
      <c r="F7" s="164"/>
      <c r="G7" s="164"/>
      <c r="H7" s="164"/>
      <c r="I7" s="164"/>
      <c r="J7" s="164"/>
      <c r="K7" s="164"/>
      <c r="L7" s="164"/>
      <c r="M7" s="164"/>
      <c r="N7" s="164"/>
      <c r="O7" s="164"/>
      <c r="P7" s="165">
        <f t="shared" si="3"/>
        <v>0</v>
      </c>
      <c r="Q7" s="166">
        <f t="shared" si="13"/>
        <v>0</v>
      </c>
      <c r="R7" s="166">
        <f t="shared" si="6"/>
        <v>0</v>
      </c>
      <c r="S7" s="166">
        <f t="shared" si="4"/>
        <v>0</v>
      </c>
      <c r="T7" s="166">
        <f t="shared" si="7"/>
        <v>0</v>
      </c>
      <c r="AG7" s="168">
        <f>D7</f>
        <v>0</v>
      </c>
      <c r="AH7" s="168">
        <f>AG7*Tabeller!$I$35</f>
        <v>0</v>
      </c>
      <c r="AI7" s="168">
        <f>AG7*(Tabeller!$I$35)*Tabeller!$L$25</f>
        <v>0</v>
      </c>
      <c r="AJ7" s="168">
        <f>AH7*Tabeller!$L$26</f>
        <v>0</v>
      </c>
      <c r="AK7" s="168">
        <f>AH7*Tabeller!$L$28</f>
        <v>0</v>
      </c>
      <c r="AL7" s="168">
        <f>AH7*Tabeller!$L$27</f>
        <v>0</v>
      </c>
      <c r="AM7" s="168">
        <f t="shared" si="8"/>
        <v>0</v>
      </c>
      <c r="AN7" s="168">
        <f>AM7+IF(B7="Teknisk/adm. Bistand",[3]Registrering!$F$30,[3]Registrering!$E$30)</f>
        <v>0</v>
      </c>
      <c r="AO7" s="168">
        <f>AM7/Tabeller!$H$5</f>
        <v>0</v>
      </c>
      <c r="AP7" s="168">
        <f>(AN7-AM7)/Tabeller!$H$5</f>
        <v>0</v>
      </c>
      <c r="AQ7" s="168">
        <f t="shared" si="9"/>
        <v>0</v>
      </c>
      <c r="AR7" s="169"/>
      <c r="AS7" s="168">
        <f>((F7*Konferansemal!$AO7))</f>
        <v>0</v>
      </c>
      <c r="AT7" s="168">
        <f>((G7*Konferansemal!$AO7)*Tabeller!$J$35)</f>
        <v>0</v>
      </c>
      <c r="AU7" s="168">
        <f>((H7*Konferansemal!$AO7)*Tabeller!$K$35)</f>
        <v>0</v>
      </c>
      <c r="AV7" s="168">
        <f>((I7*Konferansemal!$AO7)*Tabeller!$L$35)</f>
        <v>0</v>
      </c>
      <c r="AW7" s="168">
        <f>((J7*Konferansemal!$AO7)*Tabeller!$M$35)</f>
        <v>0</v>
      </c>
      <c r="AX7" s="168">
        <f>((K7*Konferansemal!$AO7)*Tabeller!$N$35)</f>
        <v>0</v>
      </c>
      <c r="AY7" s="168">
        <f>((L7*Konferansemal!$AO7)*Tabeller!$O$35)</f>
        <v>0</v>
      </c>
      <c r="AZ7" s="168">
        <f>((M7*Konferansemal!$AO7)*Tabeller!$P$35)</f>
        <v>0</v>
      </c>
      <c r="BA7" s="168">
        <f>((N7*Konferansemal!$AO7)*Tabeller!$Q$35)</f>
        <v>0</v>
      </c>
      <c r="BB7" s="168">
        <f>((O7*Konferansemal!$AO7)*Tabeller!$R$35)</f>
        <v>0</v>
      </c>
      <c r="BC7" s="169">
        <f t="shared" si="10"/>
        <v>0</v>
      </c>
      <c r="BD7" s="168">
        <f>(AS7*Registrering!$B$41)</f>
        <v>0</v>
      </c>
      <c r="BE7" s="168">
        <f>(AT7*Registrering!$B$41)</f>
        <v>0</v>
      </c>
      <c r="BF7" s="168">
        <f>(AU7*Registrering!$B$41)</f>
        <v>0</v>
      </c>
      <c r="BG7" s="168">
        <f>(AV7*Registrering!$B$41)</f>
        <v>0</v>
      </c>
      <c r="BH7" s="168">
        <f>(AW7*Registrering!$B$41)</f>
        <v>0</v>
      </c>
      <c r="BI7" s="168">
        <f>(AX7*Registrering!$B$41)</f>
        <v>0</v>
      </c>
      <c r="BJ7" s="168">
        <f>(AY7*Registrering!$B$41)</f>
        <v>0</v>
      </c>
      <c r="BK7" s="168">
        <f>(AZ7*Registrering!$B$41)</f>
        <v>0</v>
      </c>
      <c r="BL7" s="168">
        <f>(BA7*Registrering!$B$41)</f>
        <v>0</v>
      </c>
      <c r="BM7" s="168">
        <f>(BB7*Registrering!$B$41)</f>
        <v>0</v>
      </c>
      <c r="BN7" s="169">
        <f t="shared" si="11"/>
        <v>0</v>
      </c>
      <c r="BO7" s="169">
        <f t="shared" si="12"/>
        <v>0</v>
      </c>
      <c r="BQ7" s="290"/>
      <c r="BR7" s="290"/>
      <c r="BS7" s="290"/>
      <c r="BT7" s="290"/>
      <c r="BU7" s="290"/>
      <c r="BV7" s="290"/>
      <c r="BW7" s="290"/>
      <c r="BX7" s="290"/>
      <c r="BY7" s="290"/>
      <c r="BZ7" s="290"/>
      <c r="CA7" s="155"/>
      <c r="CB7" s="170"/>
    </row>
    <row r="8" spans="2:80" ht="21" x14ac:dyDescent="0.35">
      <c r="B8" s="171" t="s">
        <v>184</v>
      </c>
      <c r="C8" s="171"/>
      <c r="D8" s="171"/>
      <c r="E8" s="172"/>
      <c r="F8" s="173">
        <f>SUM(F4:F7)</f>
        <v>0</v>
      </c>
      <c r="G8" s="173">
        <v>150</v>
      </c>
      <c r="H8" s="173">
        <v>150</v>
      </c>
      <c r="I8" s="173">
        <v>150</v>
      </c>
      <c r="J8" s="173">
        <v>150</v>
      </c>
      <c r="K8" s="173">
        <v>150</v>
      </c>
      <c r="L8" s="173">
        <v>150</v>
      </c>
      <c r="M8" s="173">
        <v>150</v>
      </c>
      <c r="N8" s="173">
        <v>150</v>
      </c>
      <c r="O8" s="173">
        <v>150</v>
      </c>
      <c r="P8" s="173">
        <f>SUM(P4:P7)</f>
        <v>0</v>
      </c>
      <c r="Q8" s="174">
        <f>SUM(Q4:Q7)</f>
        <v>0</v>
      </c>
      <c r="R8" s="174">
        <f>SUM(R4:R7)</f>
        <v>0</v>
      </c>
      <c r="S8" s="174">
        <f>SUM(S4:S7)</f>
        <v>0</v>
      </c>
      <c r="AS8" s="162">
        <f t="shared" ref="AS8:BB8" si="14">SUM(AS4:AS7)</f>
        <v>0</v>
      </c>
      <c r="AT8" s="162">
        <f t="shared" si="14"/>
        <v>0</v>
      </c>
      <c r="AU8" s="162">
        <f t="shared" si="14"/>
        <v>0</v>
      </c>
      <c r="AV8" s="162">
        <f t="shared" si="14"/>
        <v>0</v>
      </c>
      <c r="AW8" s="162">
        <f t="shared" si="14"/>
        <v>0</v>
      </c>
      <c r="AX8" s="162">
        <f t="shared" si="14"/>
        <v>0</v>
      </c>
      <c r="AY8" s="162">
        <f t="shared" si="14"/>
        <v>0</v>
      </c>
      <c r="AZ8" s="162">
        <f t="shared" si="14"/>
        <v>0</v>
      </c>
      <c r="BA8" s="162">
        <f t="shared" si="14"/>
        <v>0</v>
      </c>
      <c r="BB8" s="162">
        <f t="shared" si="14"/>
        <v>0</v>
      </c>
      <c r="BC8" s="175">
        <f>SUM(AS8:BB8)</f>
        <v>0</v>
      </c>
      <c r="BD8" s="162">
        <f t="shared" ref="BD8:BM8" si="15">SUM(BD4:BD7)</f>
        <v>0</v>
      </c>
      <c r="BE8" s="162">
        <f t="shared" si="15"/>
        <v>0</v>
      </c>
      <c r="BF8" s="162">
        <f t="shared" si="15"/>
        <v>0</v>
      </c>
      <c r="BG8" s="162">
        <f t="shared" si="15"/>
        <v>0</v>
      </c>
      <c r="BH8" s="162">
        <f t="shared" si="15"/>
        <v>0</v>
      </c>
      <c r="BI8" s="162">
        <f t="shared" si="15"/>
        <v>0</v>
      </c>
      <c r="BJ8" s="162">
        <f t="shared" si="15"/>
        <v>0</v>
      </c>
      <c r="BK8" s="162">
        <f t="shared" si="15"/>
        <v>0</v>
      </c>
      <c r="BL8" s="162">
        <f t="shared" si="15"/>
        <v>0</v>
      </c>
      <c r="BM8" s="162">
        <f t="shared" si="15"/>
        <v>0</v>
      </c>
      <c r="BN8" s="176">
        <f t="shared" si="11"/>
        <v>0</v>
      </c>
      <c r="BO8" s="176">
        <f t="shared" si="12"/>
        <v>0</v>
      </c>
      <c r="BP8" s="177"/>
      <c r="BQ8" s="303"/>
      <c r="BR8" s="178"/>
      <c r="BS8" s="178"/>
      <c r="BT8" s="178"/>
      <c r="BU8" s="178"/>
      <c r="BV8" s="178"/>
      <c r="BW8" s="178"/>
      <c r="BX8" s="178"/>
      <c r="BY8" s="178"/>
      <c r="BZ8" s="178"/>
      <c r="CA8" s="150"/>
      <c r="CB8" s="150"/>
    </row>
    <row r="9" spans="2:80" ht="18.75" x14ac:dyDescent="0.3">
      <c r="B9" s="147" t="s">
        <v>170</v>
      </c>
      <c r="C9" s="147"/>
      <c r="D9" s="147"/>
      <c r="E9" s="147"/>
      <c r="F9" s="147" t="s">
        <v>171</v>
      </c>
      <c r="G9" s="167"/>
      <c r="H9" s="167"/>
      <c r="I9" s="167"/>
      <c r="J9" s="167"/>
      <c r="K9" s="167"/>
      <c r="L9" s="167"/>
      <c r="M9" s="167"/>
      <c r="N9" s="167"/>
      <c r="O9" s="167"/>
      <c r="P9" s="167"/>
      <c r="Q9" s="167"/>
      <c r="R9" s="167"/>
      <c r="S9" s="167"/>
      <c r="AE9" s="179"/>
      <c r="AN9" s="177"/>
      <c r="CA9" s="181"/>
      <c r="CB9" s="181"/>
    </row>
    <row r="10" spans="2:80" s="182" customFormat="1" ht="21" x14ac:dyDescent="0.35">
      <c r="B10" s="156"/>
      <c r="C10" s="156"/>
      <c r="D10" s="156"/>
      <c r="E10" s="156" t="s">
        <v>48</v>
      </c>
      <c r="F10" s="158">
        <f t="shared" ref="F10:O10" si="16">F3</f>
        <v>2025</v>
      </c>
      <c r="G10" s="158">
        <f t="shared" si="16"/>
        <v>2026</v>
      </c>
      <c r="H10" s="158">
        <f t="shared" si="16"/>
        <v>2027</v>
      </c>
      <c r="I10" s="158">
        <f t="shared" si="16"/>
        <v>2028</v>
      </c>
      <c r="J10" s="158">
        <f t="shared" si="16"/>
        <v>2029</v>
      </c>
      <c r="K10" s="158">
        <f t="shared" si="16"/>
        <v>2030</v>
      </c>
      <c r="L10" s="158">
        <f t="shared" si="16"/>
        <v>2031</v>
      </c>
      <c r="M10" s="158">
        <f t="shared" si="16"/>
        <v>2032</v>
      </c>
      <c r="N10" s="158">
        <f t="shared" si="16"/>
        <v>2033</v>
      </c>
      <c r="O10" s="158">
        <f t="shared" si="16"/>
        <v>2034</v>
      </c>
      <c r="P10" s="159"/>
      <c r="Q10" s="159"/>
      <c r="R10" s="159"/>
      <c r="S10" s="159" t="s">
        <v>25</v>
      </c>
      <c r="U10" s="183"/>
      <c r="V10" s="183"/>
      <c r="W10" s="183"/>
      <c r="X10" s="183"/>
      <c r="Y10" s="183"/>
      <c r="Z10" s="183"/>
      <c r="AA10" s="183"/>
      <c r="AB10" s="183"/>
      <c r="AC10" s="183"/>
      <c r="AD10" s="183"/>
      <c r="AE10" s="183"/>
      <c r="AS10" s="184">
        <f t="shared" ref="AS10:BB16" si="17">F10</f>
        <v>2025</v>
      </c>
      <c r="AT10" s="184">
        <f t="shared" si="17"/>
        <v>2026</v>
      </c>
      <c r="AU10" s="184">
        <f t="shared" si="17"/>
        <v>2027</v>
      </c>
      <c r="AV10" s="184">
        <f t="shared" si="17"/>
        <v>2028</v>
      </c>
      <c r="AW10" s="184">
        <f t="shared" si="17"/>
        <v>2029</v>
      </c>
      <c r="AX10" s="184">
        <f t="shared" si="17"/>
        <v>2030</v>
      </c>
      <c r="AY10" s="184">
        <f t="shared" si="17"/>
        <v>2031</v>
      </c>
      <c r="AZ10" s="184">
        <f t="shared" si="17"/>
        <v>2032</v>
      </c>
      <c r="BA10" s="184">
        <f t="shared" si="17"/>
        <v>2033</v>
      </c>
      <c r="BB10" s="184">
        <f t="shared" si="17"/>
        <v>2034</v>
      </c>
      <c r="CA10" s="178"/>
      <c r="CB10" s="178"/>
    </row>
    <row r="11" spans="2:80" s="167" customFormat="1" ht="18.75" hidden="1" x14ac:dyDescent="0.3">
      <c r="B11" s="185" t="s">
        <v>185</v>
      </c>
      <c r="C11" s="370"/>
      <c r="D11" s="291"/>
      <c r="E11" s="186"/>
      <c r="F11" s="292"/>
      <c r="G11" s="292"/>
      <c r="H11" s="292"/>
      <c r="I11" s="292"/>
      <c r="J11" s="292"/>
      <c r="K11" s="292"/>
      <c r="L11" s="292"/>
      <c r="M11" s="292"/>
      <c r="N11" s="292"/>
      <c r="O11" s="292"/>
      <c r="P11" s="293"/>
      <c r="Q11" s="293"/>
      <c r="R11" s="293"/>
      <c r="S11" s="288">
        <f t="shared" ref="S11:S12" si="18">SUM(F11:O11)</f>
        <v>0</v>
      </c>
      <c r="AS11" s="168">
        <f t="shared" si="17"/>
        <v>0</v>
      </c>
      <c r="AT11" s="168">
        <f t="shared" si="17"/>
        <v>0</v>
      </c>
      <c r="AU11" s="168">
        <f t="shared" si="17"/>
        <v>0</v>
      </c>
      <c r="AV11" s="168">
        <f t="shared" si="17"/>
        <v>0</v>
      </c>
      <c r="AW11" s="168">
        <f t="shared" si="17"/>
        <v>0</v>
      </c>
      <c r="AX11" s="168">
        <f t="shared" si="17"/>
        <v>0</v>
      </c>
      <c r="AY11" s="168">
        <f t="shared" si="17"/>
        <v>0</v>
      </c>
      <c r="AZ11" s="168">
        <f t="shared" si="17"/>
        <v>0</v>
      </c>
      <c r="BA11" s="168">
        <f t="shared" si="17"/>
        <v>0</v>
      </c>
      <c r="BB11" s="168">
        <f t="shared" si="17"/>
        <v>0</v>
      </c>
      <c r="BC11" s="169">
        <f t="shared" ref="BC11:BC17" si="19">SUM(AS11:BB11)</f>
        <v>0</v>
      </c>
      <c r="BQ11" s="290"/>
      <c r="BR11" s="187"/>
      <c r="BS11" s="187"/>
      <c r="BT11" s="187"/>
      <c r="BU11" s="187"/>
      <c r="BV11" s="187"/>
      <c r="BW11" s="187"/>
      <c r="BX11" s="187"/>
      <c r="BY11" s="187"/>
      <c r="BZ11" s="187"/>
      <c r="CA11" s="187"/>
      <c r="CB11" s="187"/>
    </row>
    <row r="12" spans="2:80" s="167" customFormat="1" ht="18.75" x14ac:dyDescent="0.3">
      <c r="B12" s="494"/>
      <c r="C12" s="371"/>
      <c r="D12" s="188"/>
      <c r="E12" s="189"/>
      <c r="F12" s="190"/>
      <c r="G12" s="190"/>
      <c r="H12" s="190"/>
      <c r="I12" s="190"/>
      <c r="J12" s="190"/>
      <c r="K12" s="190"/>
      <c r="L12" s="190"/>
      <c r="M12" s="190"/>
      <c r="N12" s="190"/>
      <c r="O12" s="190"/>
      <c r="P12" s="191"/>
      <c r="Q12" s="191"/>
      <c r="R12" s="191"/>
      <c r="S12" s="166">
        <f t="shared" si="18"/>
        <v>0</v>
      </c>
      <c r="AS12" s="168">
        <f t="shared" si="17"/>
        <v>0</v>
      </c>
      <c r="AT12" s="168">
        <f t="shared" si="17"/>
        <v>0</v>
      </c>
      <c r="AU12" s="168">
        <f t="shared" si="17"/>
        <v>0</v>
      </c>
      <c r="AV12" s="168">
        <f t="shared" si="17"/>
        <v>0</v>
      </c>
      <c r="AW12" s="168">
        <f t="shared" si="17"/>
        <v>0</v>
      </c>
      <c r="AX12" s="168">
        <f t="shared" si="17"/>
        <v>0</v>
      </c>
      <c r="AY12" s="168">
        <f t="shared" si="17"/>
        <v>0</v>
      </c>
      <c r="AZ12" s="168">
        <f t="shared" si="17"/>
        <v>0</v>
      </c>
      <c r="BA12" s="168">
        <f t="shared" si="17"/>
        <v>0</v>
      </c>
      <c r="BB12" s="168">
        <f t="shared" si="17"/>
        <v>0</v>
      </c>
      <c r="BC12" s="169">
        <f t="shared" si="19"/>
        <v>0</v>
      </c>
      <c r="BQ12" s="290"/>
      <c r="BR12" s="169"/>
      <c r="BS12" s="169"/>
      <c r="BT12" s="169"/>
      <c r="BU12" s="169"/>
      <c r="BV12" s="169"/>
      <c r="BW12" s="169"/>
      <c r="BX12" s="169"/>
      <c r="BY12" s="169"/>
      <c r="BZ12" s="169"/>
      <c r="CA12" s="169"/>
      <c r="CB12" s="169"/>
    </row>
    <row r="13" spans="2:80" s="167" customFormat="1" ht="18.75" x14ac:dyDescent="0.3">
      <c r="B13" s="494"/>
      <c r="C13" s="371"/>
      <c r="D13" s="192"/>
      <c r="E13" s="189"/>
      <c r="F13" s="190"/>
      <c r="G13" s="190"/>
      <c r="H13" s="190"/>
      <c r="I13" s="190"/>
      <c r="J13" s="190"/>
      <c r="K13" s="190"/>
      <c r="L13" s="190"/>
      <c r="M13" s="190"/>
      <c r="N13" s="190"/>
      <c r="O13" s="190"/>
      <c r="P13" s="191"/>
      <c r="Q13" s="191"/>
      <c r="R13" s="191"/>
      <c r="S13" s="166">
        <f t="shared" ref="S13" si="20">SUM(F13:O13)</f>
        <v>0</v>
      </c>
      <c r="AS13" s="168">
        <f t="shared" si="17"/>
        <v>0</v>
      </c>
      <c r="AT13" s="168">
        <f t="shared" si="17"/>
        <v>0</v>
      </c>
      <c r="AU13" s="168">
        <f t="shared" si="17"/>
        <v>0</v>
      </c>
      <c r="AV13" s="168">
        <f t="shared" si="17"/>
        <v>0</v>
      </c>
      <c r="AW13" s="168">
        <f t="shared" si="17"/>
        <v>0</v>
      </c>
      <c r="AX13" s="168">
        <f t="shared" si="17"/>
        <v>0</v>
      </c>
      <c r="AY13" s="168">
        <f t="shared" si="17"/>
        <v>0</v>
      </c>
      <c r="AZ13" s="168">
        <f t="shared" si="17"/>
        <v>0</v>
      </c>
      <c r="BA13" s="168">
        <f t="shared" si="17"/>
        <v>0</v>
      </c>
      <c r="BB13" s="168">
        <f t="shared" si="17"/>
        <v>0</v>
      </c>
      <c r="BC13" s="169">
        <f t="shared" ref="BC13" si="21">SUM(AS13:BB13)</f>
        <v>0</v>
      </c>
      <c r="BQ13" s="290"/>
      <c r="BR13" s="169"/>
      <c r="BS13" s="169"/>
      <c r="BT13" s="169"/>
      <c r="BU13" s="169"/>
      <c r="BV13" s="169"/>
      <c r="BW13" s="169"/>
      <c r="BX13" s="169"/>
      <c r="BY13" s="169"/>
      <c r="BZ13" s="169"/>
      <c r="CA13" s="169"/>
      <c r="CB13" s="169"/>
    </row>
    <row r="14" spans="2:80" s="167" customFormat="1" ht="18.75" x14ac:dyDescent="0.3">
      <c r="B14" s="494"/>
      <c r="C14" s="371"/>
      <c r="D14" s="192"/>
      <c r="E14" s="189"/>
      <c r="F14" s="190"/>
      <c r="G14" s="190"/>
      <c r="H14" s="190"/>
      <c r="I14" s="190"/>
      <c r="J14" s="190"/>
      <c r="K14" s="190"/>
      <c r="L14" s="190"/>
      <c r="M14" s="190"/>
      <c r="N14" s="190"/>
      <c r="O14" s="190"/>
      <c r="P14" s="191"/>
      <c r="Q14" s="191"/>
      <c r="R14" s="191"/>
      <c r="S14" s="166">
        <f t="shared" ref="S14:S15" si="22">SUM(F14:O14)</f>
        <v>0</v>
      </c>
      <c r="AS14" s="168">
        <f t="shared" si="17"/>
        <v>0</v>
      </c>
      <c r="AT14" s="168">
        <f t="shared" si="17"/>
        <v>0</v>
      </c>
      <c r="AU14" s="168">
        <f t="shared" si="17"/>
        <v>0</v>
      </c>
      <c r="AV14" s="168">
        <f t="shared" si="17"/>
        <v>0</v>
      </c>
      <c r="AW14" s="168">
        <f t="shared" si="17"/>
        <v>0</v>
      </c>
      <c r="AX14" s="168">
        <f t="shared" si="17"/>
        <v>0</v>
      </c>
      <c r="AY14" s="168">
        <f t="shared" si="17"/>
        <v>0</v>
      </c>
      <c r="AZ14" s="168">
        <f t="shared" si="17"/>
        <v>0</v>
      </c>
      <c r="BA14" s="168">
        <f t="shared" si="17"/>
        <v>0</v>
      </c>
      <c r="BB14" s="168">
        <f t="shared" si="17"/>
        <v>0</v>
      </c>
      <c r="BC14" s="169">
        <f t="shared" ref="BC14:BC15" si="23">SUM(AS14:BB14)</f>
        <v>0</v>
      </c>
      <c r="BQ14" s="290"/>
      <c r="BR14" s="169"/>
      <c r="BS14" s="169"/>
      <c r="BT14" s="169"/>
      <c r="BU14" s="169"/>
      <c r="BV14" s="169"/>
      <c r="BW14" s="169"/>
      <c r="BX14" s="169"/>
      <c r="BY14" s="169"/>
      <c r="BZ14" s="169"/>
      <c r="CA14" s="169"/>
      <c r="CB14" s="169"/>
    </row>
    <row r="15" spans="2:80" s="167" customFormat="1" ht="18.75" x14ac:dyDescent="0.3">
      <c r="B15" s="494"/>
      <c r="C15" s="371"/>
      <c r="D15" s="192"/>
      <c r="E15" s="189"/>
      <c r="F15" s="190"/>
      <c r="G15" s="190"/>
      <c r="H15" s="190"/>
      <c r="I15" s="190"/>
      <c r="J15" s="190"/>
      <c r="K15" s="190"/>
      <c r="L15" s="190"/>
      <c r="M15" s="190"/>
      <c r="N15" s="190"/>
      <c r="O15" s="190"/>
      <c r="P15" s="191"/>
      <c r="Q15" s="191"/>
      <c r="R15" s="191"/>
      <c r="S15" s="166">
        <f t="shared" si="22"/>
        <v>0</v>
      </c>
      <c r="AS15" s="168">
        <f t="shared" si="17"/>
        <v>0</v>
      </c>
      <c r="AT15" s="168">
        <f t="shared" si="17"/>
        <v>0</v>
      </c>
      <c r="AU15" s="168">
        <f t="shared" si="17"/>
        <v>0</v>
      </c>
      <c r="AV15" s="168">
        <f t="shared" si="17"/>
        <v>0</v>
      </c>
      <c r="AW15" s="168">
        <f t="shared" si="17"/>
        <v>0</v>
      </c>
      <c r="AX15" s="168">
        <f t="shared" si="17"/>
        <v>0</v>
      </c>
      <c r="AY15" s="168">
        <f t="shared" si="17"/>
        <v>0</v>
      </c>
      <c r="AZ15" s="168">
        <f t="shared" si="17"/>
        <v>0</v>
      </c>
      <c r="BA15" s="168">
        <f t="shared" si="17"/>
        <v>0</v>
      </c>
      <c r="BB15" s="168">
        <f t="shared" si="17"/>
        <v>0</v>
      </c>
      <c r="BC15" s="169">
        <f t="shared" si="23"/>
        <v>0</v>
      </c>
      <c r="BQ15" s="290"/>
      <c r="BR15" s="169"/>
      <c r="BS15" s="169"/>
      <c r="BT15" s="169"/>
      <c r="BU15" s="169"/>
      <c r="BV15" s="169"/>
      <c r="BW15" s="169"/>
      <c r="BX15" s="169"/>
      <c r="BY15" s="169"/>
      <c r="BZ15" s="169"/>
      <c r="CA15" s="169"/>
      <c r="CB15" s="169"/>
    </row>
    <row r="16" spans="2:80" s="167" customFormat="1" ht="18.75" x14ac:dyDescent="0.3">
      <c r="B16" s="494"/>
      <c r="C16" s="371"/>
      <c r="D16" s="192"/>
      <c r="E16" s="189"/>
      <c r="F16" s="190"/>
      <c r="G16" s="190"/>
      <c r="H16" s="190"/>
      <c r="I16" s="190"/>
      <c r="J16" s="190"/>
      <c r="K16" s="190"/>
      <c r="L16" s="190"/>
      <c r="M16" s="190"/>
      <c r="N16" s="190"/>
      <c r="O16" s="190"/>
      <c r="P16" s="191"/>
      <c r="Q16" s="191"/>
      <c r="R16" s="191"/>
      <c r="S16" s="166">
        <f t="shared" ref="S16" si="24">SUM(F16:O16)</f>
        <v>0</v>
      </c>
      <c r="AS16" s="168">
        <f t="shared" si="17"/>
        <v>0</v>
      </c>
      <c r="AT16" s="168">
        <f t="shared" si="17"/>
        <v>0</v>
      </c>
      <c r="AU16" s="168">
        <f t="shared" si="17"/>
        <v>0</v>
      </c>
      <c r="AV16" s="168">
        <f t="shared" si="17"/>
        <v>0</v>
      </c>
      <c r="AW16" s="168">
        <f t="shared" si="17"/>
        <v>0</v>
      </c>
      <c r="AX16" s="168">
        <f t="shared" si="17"/>
        <v>0</v>
      </c>
      <c r="AY16" s="168">
        <f t="shared" si="17"/>
        <v>0</v>
      </c>
      <c r="AZ16" s="168">
        <f t="shared" si="17"/>
        <v>0</v>
      </c>
      <c r="BA16" s="168">
        <f t="shared" si="17"/>
        <v>0</v>
      </c>
      <c r="BB16" s="168">
        <f t="shared" si="17"/>
        <v>0</v>
      </c>
      <c r="BC16" s="169">
        <f t="shared" ref="BC16" si="25">SUM(AS16:BB16)</f>
        <v>0</v>
      </c>
      <c r="BQ16" s="290"/>
      <c r="BR16" s="169"/>
      <c r="BS16" s="169"/>
      <c r="BT16" s="169"/>
      <c r="BU16" s="169"/>
      <c r="BV16" s="169"/>
      <c r="BW16" s="169"/>
      <c r="BX16" s="169"/>
      <c r="BY16" s="169"/>
      <c r="BZ16" s="169"/>
      <c r="CA16" s="169"/>
      <c r="CB16" s="169"/>
    </row>
    <row r="17" spans="2:80" s="167" customFormat="1" ht="18.75" x14ac:dyDescent="0.3">
      <c r="B17" s="193" t="s">
        <v>186</v>
      </c>
      <c r="C17" s="193"/>
      <c r="D17" s="193"/>
      <c r="E17" s="194"/>
      <c r="F17" s="194">
        <f t="shared" ref="F17:O17" si="26">SUM(F11:F16)</f>
        <v>0</v>
      </c>
      <c r="G17" s="194">
        <f t="shared" si="26"/>
        <v>0</v>
      </c>
      <c r="H17" s="194">
        <f t="shared" si="26"/>
        <v>0</v>
      </c>
      <c r="I17" s="194">
        <f t="shared" si="26"/>
        <v>0</v>
      </c>
      <c r="J17" s="194">
        <f t="shared" si="26"/>
        <v>0</v>
      </c>
      <c r="K17" s="194">
        <f t="shared" si="26"/>
        <v>0</v>
      </c>
      <c r="L17" s="194">
        <f t="shared" si="26"/>
        <v>0</v>
      </c>
      <c r="M17" s="194">
        <f t="shared" si="26"/>
        <v>0</v>
      </c>
      <c r="N17" s="194">
        <f t="shared" si="26"/>
        <v>0</v>
      </c>
      <c r="O17" s="194">
        <f t="shared" si="26"/>
        <v>0</v>
      </c>
      <c r="P17" s="195"/>
      <c r="Q17" s="195"/>
      <c r="R17" s="195"/>
      <c r="S17" s="195">
        <f>SUM(S11:S16)</f>
        <v>0</v>
      </c>
      <c r="AS17" s="196">
        <f t="shared" ref="AS17:BB17" si="27">SUM(AS11:AS16)</f>
        <v>0</v>
      </c>
      <c r="AT17" s="196">
        <f t="shared" si="27"/>
        <v>0</v>
      </c>
      <c r="AU17" s="196">
        <f t="shared" si="27"/>
        <v>0</v>
      </c>
      <c r="AV17" s="196">
        <f t="shared" si="27"/>
        <v>0</v>
      </c>
      <c r="AW17" s="196">
        <f t="shared" si="27"/>
        <v>0</v>
      </c>
      <c r="AX17" s="196">
        <f t="shared" si="27"/>
        <v>0</v>
      </c>
      <c r="AY17" s="196">
        <f t="shared" si="27"/>
        <v>0</v>
      </c>
      <c r="AZ17" s="196">
        <f t="shared" si="27"/>
        <v>0</v>
      </c>
      <c r="BA17" s="196">
        <f t="shared" si="27"/>
        <v>0</v>
      </c>
      <c r="BB17" s="196">
        <f t="shared" si="27"/>
        <v>0</v>
      </c>
      <c r="BC17" s="169">
        <f t="shared" si="19"/>
        <v>0</v>
      </c>
      <c r="BQ17" s="290"/>
      <c r="BR17" s="169"/>
      <c r="BS17" s="169"/>
      <c r="BT17" s="169"/>
      <c r="BU17" s="169"/>
      <c r="BV17" s="169"/>
      <c r="BW17" s="169"/>
      <c r="BX17" s="169"/>
      <c r="BY17" s="169"/>
      <c r="BZ17" s="169"/>
      <c r="CA17" s="169"/>
      <c r="CB17" s="169"/>
    </row>
    <row r="18" spans="2:80" x14ac:dyDescent="0.2">
      <c r="AS18" s="149">
        <f>10807*1.03</f>
        <v>11131.210000000001</v>
      </c>
      <c r="BR18" s="177"/>
      <c r="BS18" s="177"/>
      <c r="BT18" s="177"/>
      <c r="BU18" s="177"/>
      <c r="BV18" s="177"/>
      <c r="BW18" s="177"/>
      <c r="BX18" s="177"/>
      <c r="BY18" s="177"/>
      <c r="BZ18" s="177"/>
      <c r="CA18" s="177"/>
      <c r="CB18" s="177"/>
    </row>
    <row r="19" spans="2:80" ht="21" x14ac:dyDescent="0.35">
      <c r="B19" s="694" t="s">
        <v>187</v>
      </c>
      <c r="C19" s="695"/>
      <c r="D19" s="193"/>
      <c r="E19" s="194"/>
      <c r="F19" s="194">
        <f t="shared" ref="F19:O19" si="28">AS8+BD8</f>
        <v>0</v>
      </c>
      <c r="G19" s="197">
        <f t="shared" si="28"/>
        <v>0</v>
      </c>
      <c r="H19" s="197">
        <f t="shared" si="28"/>
        <v>0</v>
      </c>
      <c r="I19" s="197">
        <f t="shared" si="28"/>
        <v>0</v>
      </c>
      <c r="J19" s="197">
        <f t="shared" si="28"/>
        <v>0</v>
      </c>
      <c r="K19" s="197">
        <f t="shared" si="28"/>
        <v>0</v>
      </c>
      <c r="L19" s="197">
        <f t="shared" si="28"/>
        <v>0</v>
      </c>
      <c r="M19" s="197">
        <f t="shared" si="28"/>
        <v>0</v>
      </c>
      <c r="N19" s="197">
        <f t="shared" si="28"/>
        <v>0</v>
      </c>
      <c r="O19" s="198">
        <f t="shared" si="28"/>
        <v>0</v>
      </c>
      <c r="P19" s="199"/>
      <c r="Q19" s="199"/>
      <c r="R19" s="199"/>
      <c r="S19" s="199"/>
      <c r="T19" s="167"/>
      <c r="BR19" s="177"/>
      <c r="BS19" s="177"/>
      <c r="BT19" s="177"/>
      <c r="BU19" s="177"/>
      <c r="BV19" s="177"/>
      <c r="BW19" s="177"/>
      <c r="BX19" s="177"/>
      <c r="BY19" s="177"/>
      <c r="BZ19" s="177"/>
      <c r="CA19" s="177"/>
      <c r="CB19" s="179"/>
    </row>
    <row r="20" spans="2:80" ht="21" x14ac:dyDescent="0.35">
      <c r="B20" s="535" t="s">
        <v>188</v>
      </c>
      <c r="C20" s="536"/>
      <c r="D20" s="193"/>
      <c r="E20" s="194"/>
      <c r="F20" s="194">
        <f>F17</f>
        <v>0</v>
      </c>
      <c r="G20" s="197">
        <f t="shared" ref="G20:O20" si="29">G17</f>
        <v>0</v>
      </c>
      <c r="H20" s="197">
        <f t="shared" si="29"/>
        <v>0</v>
      </c>
      <c r="I20" s="197">
        <f t="shared" si="29"/>
        <v>0</v>
      </c>
      <c r="J20" s="197">
        <f t="shared" si="29"/>
        <v>0</v>
      </c>
      <c r="K20" s="197">
        <f t="shared" si="29"/>
        <v>0</v>
      </c>
      <c r="L20" s="197">
        <f t="shared" si="29"/>
        <v>0</v>
      </c>
      <c r="M20" s="197">
        <f t="shared" si="29"/>
        <v>0</v>
      </c>
      <c r="N20" s="197">
        <f t="shared" si="29"/>
        <v>0</v>
      </c>
      <c r="O20" s="198">
        <f t="shared" si="29"/>
        <v>0</v>
      </c>
      <c r="P20" s="199"/>
      <c r="Q20" s="200" t="s">
        <v>189</v>
      </c>
      <c r="R20" s="199"/>
      <c r="S20" s="199"/>
      <c r="T20" s="167"/>
      <c r="BR20" s="177"/>
      <c r="BS20" s="177"/>
      <c r="BT20" s="177"/>
      <c r="BU20" s="177"/>
      <c r="BV20" s="177"/>
      <c r="BW20" s="177"/>
      <c r="BX20" s="177"/>
      <c r="BY20" s="177"/>
      <c r="BZ20" s="177"/>
      <c r="CA20" s="177"/>
      <c r="CB20" s="179"/>
    </row>
    <row r="21" spans="2:80" ht="21" x14ac:dyDescent="0.35">
      <c r="B21" s="537" t="s">
        <v>190</v>
      </c>
      <c r="C21" s="536"/>
      <c r="D21" s="193"/>
      <c r="E21" s="194"/>
      <c r="F21" s="194">
        <f>SUM(F19:F20)</f>
        <v>0</v>
      </c>
      <c r="G21" s="197">
        <f t="shared" ref="G21:O21" si="30">SUM(G19:G20)</f>
        <v>0</v>
      </c>
      <c r="H21" s="197">
        <f t="shared" si="30"/>
        <v>0</v>
      </c>
      <c r="I21" s="197">
        <f t="shared" si="30"/>
        <v>0</v>
      </c>
      <c r="J21" s="197">
        <f t="shared" si="30"/>
        <v>0</v>
      </c>
      <c r="K21" s="197">
        <f t="shared" si="30"/>
        <v>0</v>
      </c>
      <c r="L21" s="197">
        <f t="shared" si="30"/>
        <v>0</v>
      </c>
      <c r="M21" s="197">
        <f t="shared" si="30"/>
        <v>0</v>
      </c>
      <c r="N21" s="197">
        <f t="shared" si="30"/>
        <v>0</v>
      </c>
      <c r="O21" s="198">
        <f t="shared" si="30"/>
        <v>0</v>
      </c>
      <c r="P21" s="199"/>
      <c r="Q21" s="201" t="s">
        <v>191</v>
      </c>
      <c r="R21" s="201"/>
      <c r="S21" s="201">
        <f>SUMIF($C$4:$C$145,"Frikjøp eksisterende ansatt",Q4:Q145)</f>
        <v>0</v>
      </c>
      <c r="T21" s="201"/>
      <c r="BR21" s="177"/>
      <c r="BS21" s="177"/>
      <c r="BT21" s="177"/>
      <c r="BU21" s="177"/>
      <c r="BV21" s="177"/>
      <c r="BW21" s="177"/>
      <c r="BX21" s="177"/>
      <c r="BY21" s="177"/>
      <c r="BZ21" s="177"/>
      <c r="CA21" s="177"/>
      <c r="CB21" s="179"/>
    </row>
    <row r="22" spans="2:80" ht="21" x14ac:dyDescent="0.35">
      <c r="B22" s="700" t="s">
        <v>192</v>
      </c>
      <c r="C22" s="701"/>
      <c r="D22" s="193"/>
      <c r="E22" s="194"/>
      <c r="F22" s="202">
        <f>SUMIF($B$4:$B$145,Tabeller!$G$77,Konferansemal!F4:F145)+SUMIF($B$4:$B$145,Tabeller!$G$78,Konferansemal!F4:F145)+SUMIF($B$4:$B$145,Tabeller!$G$79,Konferansemal!F4:F145)</f>
        <v>0</v>
      </c>
      <c r="G22" s="197">
        <f>SUMIF($B$4:$B$145,Tabeller!$G$77,Konferansemal!G4:G145)+SUMIF($B$4:$B$145,Tabeller!$G$78,Konferansemal!G4:G145)+SUMIF($B$4:$B$145,Tabeller!$G$79,Konferansemal!G4:G145)</f>
        <v>0</v>
      </c>
      <c r="H22" s="197">
        <f>SUMIF($B$4:$B$145,Tabeller!$G$77,Konferansemal!H4:H145)+SUMIF($B$4:$B$145,Tabeller!$G$78,Konferansemal!H4:H145)+SUMIF($B$4:$B$145,Tabeller!$G$79,Konferansemal!H4:H145)</f>
        <v>0</v>
      </c>
      <c r="I22" s="197">
        <f>SUMIF($B$4:$B$145,Tabeller!$G$77,Konferansemal!I4:I145)+SUMIF($B$4:$B$145,Tabeller!$G$78,Konferansemal!I4:I145)+SUMIF($B$4:$B$145,Tabeller!$G$79,Konferansemal!I4:I145)</f>
        <v>0</v>
      </c>
      <c r="J22" s="197">
        <f>SUMIF($B$4:$B$145,Tabeller!$G$77,Konferansemal!J4:J145)+SUMIF($B$4:$B$145,Tabeller!$G$78,Konferansemal!J4:J145)+SUMIF($B$4:$B$145,Tabeller!$G$79,Konferansemal!J4:J145)</f>
        <v>0</v>
      </c>
      <c r="K22" s="197">
        <f>SUMIF($B$4:$B$145,Tabeller!$G$77,Konferansemal!K4:K145)+SUMIF($B$4:$B$145,Tabeller!$G$78,Konferansemal!K4:K145)+SUMIF($B$4:$B$145,Tabeller!$G$79,Konferansemal!K4:K145)</f>
        <v>0</v>
      </c>
      <c r="L22" s="197">
        <f>SUMIF($B$4:$B$145,Tabeller!$G$77,Konferansemal!L4:L145)+SUMIF($B$4:$B$145,Tabeller!$G$78,Konferansemal!L4:L145)+SUMIF($B$4:$B$145,Tabeller!$G$79,Konferansemal!L4:L145)</f>
        <v>0</v>
      </c>
      <c r="M22" s="197">
        <f>SUMIF($B$4:$B$145,Tabeller!$G$77,Konferansemal!M4:M145)+SUMIF($B$4:$B$145,Tabeller!$G$78,Konferansemal!M4:M145)+SUMIF($B$4:$B$145,Tabeller!$G$79,Konferansemal!M4:M145)</f>
        <v>0</v>
      </c>
      <c r="N22" s="197">
        <f>SUMIF($B$4:$B$145,Tabeller!$G$77,Konferansemal!N4:N145)+SUMIF($B$4:$B$145,Tabeller!$G$78,Konferansemal!N4:N145)+SUMIF($B$4:$B$145,Tabeller!$G$79,Konferansemal!N4:N145)</f>
        <v>0</v>
      </c>
      <c r="O22" s="198">
        <f>SUMIF($B$4:$B$145,Tabeller!$G$77,Konferansemal!O4:O145)+SUMIF($B$4:$B$145,Tabeller!$G$78,Konferansemal!O4:O145)+SUMIF($B$4:$B$145,Tabeller!$G$79,Konferansemal!O4:O145)</f>
        <v>0</v>
      </c>
      <c r="P22" s="199"/>
      <c r="Q22" s="201" t="s">
        <v>193</v>
      </c>
      <c r="R22" s="201"/>
      <c r="S22" s="201">
        <f>F25+F26</f>
        <v>0</v>
      </c>
      <c r="T22" s="201"/>
      <c r="BR22" s="177"/>
      <c r="BS22" s="177"/>
      <c r="BT22" s="177"/>
      <c r="BU22" s="177"/>
      <c r="BV22" s="177"/>
      <c r="BW22" s="177"/>
      <c r="BX22" s="177"/>
      <c r="BY22" s="177"/>
      <c r="BZ22" s="177"/>
      <c r="CA22" s="177"/>
      <c r="CB22" s="179"/>
    </row>
    <row r="23" spans="2:80" ht="21" x14ac:dyDescent="0.35">
      <c r="B23" s="694" t="s">
        <v>194</v>
      </c>
      <c r="C23" s="695"/>
      <c r="D23" s="193"/>
      <c r="E23" s="194"/>
      <c r="F23" s="202">
        <f>(SUMIF($B$4:$B$145,Tabeller!$G$75,Konferansemal!F4:F145)+SUMIF($B$4:$B$145,Tabeller!$G$76,Konferansemal!F4:F145)+SUMIF($B$4:$B$145,Tabeller!$G$80,Konferansemal!F4:F145)+SUMIF($B$4:$B$145,Tabeller!$G$82,Konferansemal!F4:F145))*Tabeller!$J$75</f>
        <v>0</v>
      </c>
      <c r="G23" s="197">
        <f>(SUMIF($B$4:$B$145,Tabeller!$G$75,Konferansemal!G4:G145)+SUMIF($B$4:$B$145,Tabeller!$G$76,Konferansemal!G4:G145)+SUMIF($B$4:$B$145,Tabeller!$G$80,Konferansemal!G4:G145)+SUMIF($B$4:$B$145,Tabeller!$G$82,Konferansemal!G4:G145))*Tabeller!$J$75</f>
        <v>0</v>
      </c>
      <c r="H23" s="197">
        <f>(SUMIF($B$4:$B$145,Tabeller!$G$75,Konferansemal!H4:H145)+SUMIF($B$4:$B$145,Tabeller!$G$76,Konferansemal!H4:H145)+SUMIF($B$4:$B$145,Tabeller!$G$80,Konferansemal!H4:H145)+SUMIF($B$4:$B$145,Tabeller!$G$82,Konferansemal!H4:H145))*Tabeller!$J$75</f>
        <v>0</v>
      </c>
      <c r="I23" s="197">
        <f>(SUMIF($B$4:$B$145,Tabeller!$G$75,Konferansemal!I4:I145)+SUMIF($B$4:$B$145,Tabeller!$G$76,Konferansemal!I4:I145)+SUMIF($B$4:$B$145,Tabeller!$G$80,Konferansemal!I4:I145)+SUMIF($B$4:$B$145,Tabeller!$G$82,Konferansemal!I4:I145))*Tabeller!$J$75</f>
        <v>0</v>
      </c>
      <c r="J23" s="197">
        <f>(SUMIF($B$4:$B$145,Tabeller!$G$75,Konferansemal!J4:J145)+SUMIF($B$4:$B$145,Tabeller!$G$76,Konferansemal!J4:J145)+SUMIF($B$4:$B$145,Tabeller!$G$80,Konferansemal!J4:J145)+SUMIF($B$4:$B$145,Tabeller!$G$82,Konferansemal!J4:J145))*Tabeller!$J$75</f>
        <v>0</v>
      </c>
      <c r="K23" s="197">
        <f>(SUMIF($B$4:$B$145,Tabeller!$G$75,Konferansemal!K4:K145)+SUMIF($B$4:$B$145,Tabeller!$G$76,Konferansemal!K4:K145)+SUMIF($B$4:$B$145,Tabeller!$G$80,Konferansemal!K4:K145)+SUMIF($B$4:$B$145,Tabeller!$G$82,Konferansemal!K4:K145))*Tabeller!$J$75</f>
        <v>0</v>
      </c>
      <c r="L23" s="197">
        <f>(SUMIF($B$4:$B$145,Tabeller!$G$75,Konferansemal!L4:L145)+SUMIF($B$4:$B$145,Tabeller!$G$76,Konferansemal!L4:L145)+SUMIF($B$4:$B$145,Tabeller!$G$80,Konferansemal!L4:L145)+SUMIF($B$4:$B$145,Tabeller!$G$82,Konferansemal!L4:L145))*Tabeller!$J$75</f>
        <v>0</v>
      </c>
      <c r="M23" s="197">
        <f>(SUMIF($B$4:$B$145,Tabeller!$G$75,Konferansemal!M4:M145)+SUMIF($B$4:$B$145,Tabeller!$G$76,Konferansemal!M4:M145)+SUMIF($B$4:$B$145,Tabeller!$G$80,Konferansemal!M4:M145)+SUMIF($B$4:$B$145,Tabeller!$G$82,Konferansemal!M4:M145))*Tabeller!$J$75</f>
        <v>0</v>
      </c>
      <c r="N23" s="197">
        <f>(SUMIF($B$4:$B$145,Tabeller!$G$75,Konferansemal!N4:N145)+SUMIF($B$4:$B$145,Tabeller!$G$76,Konferansemal!N4:N145)+SUMIF($B$4:$B$145,Tabeller!$G$80,Konferansemal!N4:N145)+SUMIF($B$4:$B$145,Tabeller!$G$82,Konferansemal!N4:N145))*Tabeller!$J$75</f>
        <v>0</v>
      </c>
      <c r="O23" s="198">
        <f>(SUMIF($B$4:$B$145,Tabeller!$G$75,Konferansemal!O4:O145)+SUMIF($B$4:$B$145,Tabeller!$G$76,Konferansemal!O4:O145)+SUMIF($B$4:$B$145,Tabeller!$G$80,Konferansemal!O4:O145)+SUMIF($B$4:$B$145,Tabeller!$G$82,Konferansemal!O4:O145))*Tabeller!$J$75</f>
        <v>0</v>
      </c>
      <c r="P23" s="199"/>
      <c r="Q23" s="201" t="s">
        <v>195</v>
      </c>
      <c r="R23" s="201"/>
      <c r="S23" s="203"/>
      <c r="T23" s="201"/>
      <c r="BR23" s="177"/>
      <c r="BS23" s="177"/>
      <c r="BT23" s="177"/>
      <c r="BU23" s="177"/>
      <c r="BV23" s="177"/>
      <c r="BW23" s="177"/>
      <c r="BX23" s="177"/>
      <c r="BY23" s="177"/>
      <c r="BZ23" s="177"/>
      <c r="CA23" s="177"/>
      <c r="CB23" s="179"/>
    </row>
    <row r="24" spans="2:80" ht="21" x14ac:dyDescent="0.35">
      <c r="B24" s="696" t="s">
        <v>196</v>
      </c>
      <c r="C24" s="697"/>
      <c r="D24" s="193"/>
      <c r="E24" s="194"/>
      <c r="F24" s="194">
        <f>F21-F22-F23</f>
        <v>0</v>
      </c>
      <c r="G24" s="197">
        <f t="shared" ref="G24:O24" si="31">G21-G22-G23</f>
        <v>0</v>
      </c>
      <c r="H24" s="197">
        <f t="shared" si="31"/>
        <v>0</v>
      </c>
      <c r="I24" s="197">
        <f t="shared" si="31"/>
        <v>0</v>
      </c>
      <c r="J24" s="197">
        <f t="shared" si="31"/>
        <v>0</v>
      </c>
      <c r="K24" s="197">
        <f t="shared" si="31"/>
        <v>0</v>
      </c>
      <c r="L24" s="197">
        <f t="shared" si="31"/>
        <v>0</v>
      </c>
      <c r="M24" s="197">
        <f t="shared" si="31"/>
        <v>0</v>
      </c>
      <c r="N24" s="197">
        <f t="shared" si="31"/>
        <v>0</v>
      </c>
      <c r="O24" s="198">
        <f t="shared" si="31"/>
        <v>0</v>
      </c>
      <c r="P24" s="199"/>
      <c r="Q24" s="201" t="s">
        <v>197</v>
      </c>
      <c r="R24" s="201"/>
      <c r="S24" s="201">
        <f>S21+S22-S23</f>
        <v>0</v>
      </c>
      <c r="T24" s="201"/>
      <c r="BR24" s="177"/>
      <c r="BS24" s="177"/>
      <c r="BT24" s="177"/>
      <c r="BU24" s="177"/>
      <c r="BV24" s="177"/>
      <c r="BW24" s="177"/>
      <c r="BX24" s="177"/>
      <c r="BY24" s="177"/>
      <c r="BZ24" s="177"/>
      <c r="CA24" s="177"/>
      <c r="CB24" s="179"/>
    </row>
    <row r="25" spans="2:80" ht="21" x14ac:dyDescent="0.35">
      <c r="B25" s="204" t="s">
        <v>176</v>
      </c>
      <c r="C25" s="193"/>
      <c r="D25" s="205">
        <f>Registrering!B31</f>
        <v>0</v>
      </c>
      <c r="E25" s="194"/>
      <c r="F25" s="202">
        <f>F24*Registrering!$B$31</f>
        <v>0</v>
      </c>
      <c r="G25" s="197">
        <f>G24*Registrering!$B$31</f>
        <v>0</v>
      </c>
      <c r="H25" s="197">
        <f>H24*Registrering!$B$31</f>
        <v>0</v>
      </c>
      <c r="I25" s="197">
        <f>I24*Registrering!$B$31</f>
        <v>0</v>
      </c>
      <c r="J25" s="197">
        <f>J24*Registrering!$B$31</f>
        <v>0</v>
      </c>
      <c r="K25" s="197">
        <f>K24*Registrering!$B$31</f>
        <v>0</v>
      </c>
      <c r="L25" s="197">
        <f>L24*Registrering!$B$31</f>
        <v>0</v>
      </c>
      <c r="M25" s="197">
        <f>M24*Registrering!$B$31</f>
        <v>0</v>
      </c>
      <c r="N25" s="197">
        <f>N24*Registrering!$B$31</f>
        <v>0</v>
      </c>
      <c r="O25" s="198">
        <f>O24*Registrering!$B$31</f>
        <v>0</v>
      </c>
      <c r="P25" s="199"/>
      <c r="Q25" s="201"/>
      <c r="R25" s="201"/>
      <c r="S25" s="201"/>
      <c r="T25" s="201"/>
      <c r="AR25" s="149" t="s">
        <v>55</v>
      </c>
      <c r="AS25" s="177">
        <f t="shared" ref="AS25:BB25" si="32">AS8+AS17+BD8</f>
        <v>0</v>
      </c>
      <c r="AT25" s="177">
        <f t="shared" si="32"/>
        <v>0</v>
      </c>
      <c r="AU25" s="177">
        <f t="shared" si="32"/>
        <v>0</v>
      </c>
      <c r="AV25" s="177">
        <f t="shared" si="32"/>
        <v>0</v>
      </c>
      <c r="AW25" s="177">
        <f t="shared" si="32"/>
        <v>0</v>
      </c>
      <c r="AX25" s="177">
        <f t="shared" si="32"/>
        <v>0</v>
      </c>
      <c r="AY25" s="177">
        <f t="shared" si="32"/>
        <v>0</v>
      </c>
      <c r="AZ25" s="177">
        <f t="shared" si="32"/>
        <v>0</v>
      </c>
      <c r="BA25" s="177">
        <f t="shared" si="32"/>
        <v>0</v>
      </c>
      <c r="BB25" s="177">
        <f t="shared" si="32"/>
        <v>0</v>
      </c>
      <c r="BC25" s="177">
        <f>SUM(AS25:BB25)</f>
        <v>0</v>
      </c>
      <c r="BQ25" s="149"/>
      <c r="CB25" s="179"/>
    </row>
    <row r="26" spans="2:80" ht="21.75" thickBot="1" x14ac:dyDescent="0.4">
      <c r="B26" s="204" t="s">
        <v>177</v>
      </c>
      <c r="C26" s="193"/>
      <c r="D26" s="205">
        <f>Registrering!B32</f>
        <v>0</v>
      </c>
      <c r="E26" s="194"/>
      <c r="F26" s="202">
        <f>(F24+F25)*Registrering!$B$32</f>
        <v>0</v>
      </c>
      <c r="G26" s="197">
        <f>(G24+G25)*Registrering!$B$32</f>
        <v>0</v>
      </c>
      <c r="H26" s="197">
        <f>(H24+H25)*Registrering!$B$32</f>
        <v>0</v>
      </c>
      <c r="I26" s="197">
        <f>(I24+I25)*Registrering!$B$32</f>
        <v>0</v>
      </c>
      <c r="J26" s="197">
        <f>(J24+J25)*Registrering!$B$32</f>
        <v>0</v>
      </c>
      <c r="K26" s="197">
        <f>(K24+K25)*Registrering!$B$32</f>
        <v>0</v>
      </c>
      <c r="L26" s="197">
        <f>(L24+L25)*Registrering!$B$32</f>
        <v>0</v>
      </c>
      <c r="M26" s="197">
        <f>(M24+M25)*Registrering!$B$32</f>
        <v>0</v>
      </c>
      <c r="N26" s="197">
        <f>(N24+N25)*Registrering!$B$32</f>
        <v>0</v>
      </c>
      <c r="O26" s="198">
        <f>(O24+O25)*Registrering!$B$32</f>
        <v>0</v>
      </c>
      <c r="P26" s="199"/>
      <c r="Q26" s="206" t="s">
        <v>198</v>
      </c>
      <c r="R26" s="207"/>
      <c r="S26" s="207"/>
      <c r="T26" s="207"/>
      <c r="AR26" s="149" t="s">
        <v>146</v>
      </c>
      <c r="AS26" s="149">
        <f>[3]Finansiering!C10</f>
        <v>0</v>
      </c>
      <c r="AT26" s="149">
        <f>[3]Finansiering!D10</f>
        <v>0</v>
      </c>
      <c r="AU26" s="149">
        <f>[3]Finansiering!E10</f>
        <v>0</v>
      </c>
      <c r="AV26" s="149">
        <f>[3]Finansiering!F10</f>
        <v>0</v>
      </c>
      <c r="AW26" s="149">
        <f>[3]Finansiering!G10</f>
        <v>0</v>
      </c>
      <c r="AX26" s="149">
        <f>[3]Finansiering!H10</f>
        <v>0</v>
      </c>
      <c r="AY26" s="149">
        <f>[3]Finansiering!I10</f>
        <v>0</v>
      </c>
      <c r="AZ26" s="149">
        <f>[3]Finansiering!J10</f>
        <v>0</v>
      </c>
      <c r="BA26" s="149">
        <f>[3]Finansiering!K10</f>
        <v>0</v>
      </c>
      <c r="BB26" s="149">
        <f>[3]Finansiering!L10</f>
        <v>0</v>
      </c>
      <c r="BC26" s="177">
        <f>SUM(AS26:BB26)</f>
        <v>0</v>
      </c>
      <c r="BR26" s="179"/>
      <c r="BS26" s="179"/>
    </row>
    <row r="27" spans="2:80" ht="21" x14ac:dyDescent="0.35">
      <c r="B27" s="694" t="s">
        <v>199</v>
      </c>
      <c r="C27" s="695"/>
      <c r="D27" s="205"/>
      <c r="E27" s="194"/>
      <c r="F27" s="202">
        <f>Registrering!$B$39</f>
        <v>0</v>
      </c>
      <c r="G27" s="197"/>
      <c r="H27" s="197"/>
      <c r="I27" s="197"/>
      <c r="J27" s="197"/>
      <c r="K27" s="197"/>
      <c r="L27" s="197"/>
      <c r="M27" s="197"/>
      <c r="N27" s="197"/>
      <c r="O27" s="198"/>
      <c r="P27" s="199"/>
      <c r="Q27" s="685">
        <f>[3]Registrering!C13</f>
        <v>0</v>
      </c>
      <c r="R27" s="686"/>
      <c r="S27" s="686"/>
      <c r="T27" s="687"/>
      <c r="BC27" s="177"/>
      <c r="BR27" s="179"/>
      <c r="BS27" s="179"/>
    </row>
    <row r="28" spans="2:80" ht="21" x14ac:dyDescent="0.35">
      <c r="B28" s="694" t="s">
        <v>200</v>
      </c>
      <c r="C28" s="695"/>
      <c r="D28" s="205"/>
      <c r="E28" s="194"/>
      <c r="F28" s="202">
        <f>Registrering!$B$40*Tabeller!$J$77</f>
        <v>0</v>
      </c>
      <c r="G28" s="197"/>
      <c r="H28" s="197"/>
      <c r="I28" s="197"/>
      <c r="J28" s="197"/>
      <c r="K28" s="197"/>
      <c r="L28" s="197"/>
      <c r="M28" s="197"/>
      <c r="N28" s="197"/>
      <c r="O28" s="198"/>
      <c r="P28" s="199"/>
      <c r="Q28" s="688"/>
      <c r="R28" s="689"/>
      <c r="S28" s="689"/>
      <c r="T28" s="690"/>
      <c r="BC28" s="177"/>
      <c r="BR28" s="179"/>
      <c r="BS28" s="179"/>
    </row>
    <row r="29" spans="2:80" ht="21" x14ac:dyDescent="0.35">
      <c r="B29" s="696" t="s">
        <v>201</v>
      </c>
      <c r="C29" s="697"/>
      <c r="D29" s="205"/>
      <c r="E29" s="194"/>
      <c r="F29" s="194">
        <f>+F24+F25+F26-F27-F28</f>
        <v>0</v>
      </c>
      <c r="G29" s="197">
        <f t="shared" ref="G29:O29" si="33">+G24+G25+G26-G27-G28</f>
        <v>0</v>
      </c>
      <c r="H29" s="197">
        <f t="shared" si="33"/>
        <v>0</v>
      </c>
      <c r="I29" s="197">
        <f t="shared" si="33"/>
        <v>0</v>
      </c>
      <c r="J29" s="197">
        <f t="shared" si="33"/>
        <v>0</v>
      </c>
      <c r="K29" s="197">
        <f t="shared" si="33"/>
        <v>0</v>
      </c>
      <c r="L29" s="197">
        <f t="shared" si="33"/>
        <v>0</v>
      </c>
      <c r="M29" s="197">
        <f t="shared" si="33"/>
        <v>0</v>
      </c>
      <c r="N29" s="197">
        <f t="shared" si="33"/>
        <v>0</v>
      </c>
      <c r="O29" s="198">
        <f t="shared" si="33"/>
        <v>0</v>
      </c>
      <c r="P29" s="199"/>
      <c r="Q29" s="688"/>
      <c r="R29" s="689"/>
      <c r="S29" s="689"/>
      <c r="T29" s="690"/>
      <c r="BC29" s="177"/>
      <c r="BR29" s="179"/>
      <c r="BS29" s="179"/>
    </row>
    <row r="30" spans="2:80" ht="21" x14ac:dyDescent="0.35">
      <c r="B30" s="698" t="s">
        <v>92</v>
      </c>
      <c r="C30" s="699"/>
      <c r="D30" s="205">
        <f>Registrering!B33</f>
        <v>0</v>
      </c>
      <c r="E30" s="194"/>
      <c r="F30" s="202">
        <f>F29*$D$30</f>
        <v>0</v>
      </c>
      <c r="G30" s="197">
        <f t="shared" ref="G30:O30" si="34">G29*$D$30</f>
        <v>0</v>
      </c>
      <c r="H30" s="197">
        <f t="shared" si="34"/>
        <v>0</v>
      </c>
      <c r="I30" s="197">
        <f t="shared" si="34"/>
        <v>0</v>
      </c>
      <c r="J30" s="197">
        <f t="shared" si="34"/>
        <v>0</v>
      </c>
      <c r="K30" s="197">
        <f t="shared" si="34"/>
        <v>0</v>
      </c>
      <c r="L30" s="197">
        <f t="shared" si="34"/>
        <v>0</v>
      </c>
      <c r="M30" s="197">
        <f t="shared" si="34"/>
        <v>0</v>
      </c>
      <c r="N30" s="197">
        <f t="shared" si="34"/>
        <v>0</v>
      </c>
      <c r="O30" s="198">
        <f t="shared" si="34"/>
        <v>0</v>
      </c>
      <c r="P30" s="199"/>
      <c r="Q30" s="688"/>
      <c r="R30" s="689"/>
      <c r="S30" s="689"/>
      <c r="T30" s="690"/>
      <c r="BC30" s="177"/>
      <c r="BR30" s="179"/>
      <c r="BS30" s="179"/>
    </row>
    <row r="31" spans="2:80" ht="21" x14ac:dyDescent="0.35">
      <c r="B31" s="696" t="s">
        <v>202</v>
      </c>
      <c r="C31" s="697"/>
      <c r="D31" s="205"/>
      <c r="E31" s="194"/>
      <c r="F31" s="194">
        <f>F29+F30</f>
        <v>0</v>
      </c>
      <c r="G31" s="197">
        <f t="shared" ref="G31:O31" si="35">G29+G30</f>
        <v>0</v>
      </c>
      <c r="H31" s="197">
        <f t="shared" si="35"/>
        <v>0</v>
      </c>
      <c r="I31" s="197">
        <f t="shared" si="35"/>
        <v>0</v>
      </c>
      <c r="J31" s="197">
        <f t="shared" si="35"/>
        <v>0</v>
      </c>
      <c r="K31" s="197">
        <f t="shared" si="35"/>
        <v>0</v>
      </c>
      <c r="L31" s="197">
        <f t="shared" si="35"/>
        <v>0</v>
      </c>
      <c r="M31" s="197">
        <f t="shared" si="35"/>
        <v>0</v>
      </c>
      <c r="N31" s="197">
        <f t="shared" si="35"/>
        <v>0</v>
      </c>
      <c r="O31" s="198">
        <f t="shared" si="35"/>
        <v>0</v>
      </c>
      <c r="P31" s="199"/>
      <c r="Q31" s="688"/>
      <c r="R31" s="689"/>
      <c r="S31" s="689"/>
      <c r="T31" s="690"/>
      <c r="BC31" s="177"/>
      <c r="BR31" s="179"/>
      <c r="BS31" s="179"/>
    </row>
    <row r="32" spans="2:80" ht="21" x14ac:dyDescent="0.35">
      <c r="B32" s="696" t="s">
        <v>203</v>
      </c>
      <c r="C32" s="697"/>
      <c r="D32" s="205"/>
      <c r="E32" s="194"/>
      <c r="F32" s="194">
        <f>IFERROR((F31/Registrering!$B$37),0)</f>
        <v>0</v>
      </c>
      <c r="G32" s="197">
        <f>IFERROR((G31/Registrering!$B$37),0)</f>
        <v>0</v>
      </c>
      <c r="H32" s="197">
        <f>IFERROR((H31/Registrering!$B$37),0)</f>
        <v>0</v>
      </c>
      <c r="I32" s="197">
        <f>IFERROR((I31/Registrering!$B$37),0)</f>
        <v>0</v>
      </c>
      <c r="J32" s="197">
        <f>IFERROR((J31/Registrering!$B$37),0)</f>
        <v>0</v>
      </c>
      <c r="K32" s="197">
        <f>IFERROR((K31/Registrering!$B$37),0)</f>
        <v>0</v>
      </c>
      <c r="L32" s="197">
        <f>IFERROR((L31/Registrering!$B$37),0)</f>
        <v>0</v>
      </c>
      <c r="M32" s="197">
        <f>IFERROR((M31/Registrering!$B$37),0)</f>
        <v>0</v>
      </c>
      <c r="N32" s="197">
        <f>IFERROR((N31/Registrering!$B$37),0)</f>
        <v>0</v>
      </c>
      <c r="O32" s="198">
        <f>IFERROR((O31/Registrering!$B$37),0)</f>
        <v>0</v>
      </c>
      <c r="P32" s="199"/>
      <c r="Q32" s="688"/>
      <c r="R32" s="689"/>
      <c r="S32" s="689"/>
      <c r="T32" s="690"/>
      <c r="BC32" s="177"/>
      <c r="BR32" s="179"/>
      <c r="BS32" s="179"/>
    </row>
    <row r="33" spans="2:69" ht="21.75" thickBot="1" x14ac:dyDescent="0.4">
      <c r="B33" s="696" t="s">
        <v>204</v>
      </c>
      <c r="C33" s="697"/>
      <c r="D33" s="193"/>
      <c r="E33" s="194"/>
      <c r="F33" s="194">
        <f>IFERROR((F22/Registrering!$B$38),0)</f>
        <v>0</v>
      </c>
      <c r="G33" s="197">
        <f>IFERROR((G22/Registrering!$B$38),0)</f>
        <v>0</v>
      </c>
      <c r="H33" s="197">
        <f>IFERROR((H22/Registrering!$B$38),0)</f>
        <v>0</v>
      </c>
      <c r="I33" s="197">
        <f>IFERROR((I22/Registrering!$B$38),0)</f>
        <v>0</v>
      </c>
      <c r="J33" s="197">
        <f>IFERROR((J22/Registrering!$B$38),0)</f>
        <v>0</v>
      </c>
      <c r="K33" s="197">
        <f>IFERROR((K22/Registrering!$B$38),0)</f>
        <v>0</v>
      </c>
      <c r="L33" s="197">
        <f>IFERROR((L22/Registrering!$B$38),0)</f>
        <v>0</v>
      </c>
      <c r="M33" s="197">
        <f>IFERROR((M22/Registrering!$B$38),0)</f>
        <v>0</v>
      </c>
      <c r="N33" s="197">
        <f>IFERROR((N22/Registrering!$B$38),0)</f>
        <v>0</v>
      </c>
      <c r="O33" s="198">
        <f>IFERROR((O22/Registrering!$B$38),0)</f>
        <v>0</v>
      </c>
      <c r="P33" s="199"/>
      <c r="Q33" s="691"/>
      <c r="R33" s="692"/>
      <c r="S33" s="692"/>
      <c r="T33" s="693"/>
      <c r="AR33" s="149" t="s">
        <v>19</v>
      </c>
      <c r="AS33" s="179">
        <f>-IF($E$19="Sats pr årsverk",#REF!+#REF!+#REF!,AS26+AS25)</f>
        <v>0</v>
      </c>
      <c r="AT33" s="179">
        <f>-IF($E$19="Sats pr årsverk",#REF!+#REF!+#REF!,AT26+AT25)</f>
        <v>0</v>
      </c>
      <c r="AU33" s="179">
        <f>-IF($E$19="Sats pr årsverk",#REF!+#REF!+#REF!,AU26+AU25)</f>
        <v>0</v>
      </c>
      <c r="AV33" s="179">
        <f>-IF($E$19="Sats pr årsverk",#REF!+#REF!+#REF!,AV26+AV25)</f>
        <v>0</v>
      </c>
      <c r="AW33" s="179">
        <f>-IF($E$19="Sats pr årsverk",#REF!+#REF!+#REF!,AW26+AW25)</f>
        <v>0</v>
      </c>
      <c r="AX33" s="179">
        <f>-IF($E$19="Sats pr årsverk",#REF!+#REF!+#REF!,AX26+AX25)</f>
        <v>0</v>
      </c>
      <c r="AY33" s="179">
        <f>-IF($E$19="Sats pr årsverk",#REF!+#REF!+#REF!,AY26+AY25)</f>
        <v>0</v>
      </c>
      <c r="AZ33" s="179">
        <f>-IF($E$19="Sats pr årsverk",#REF!+#REF!+#REF!,AZ26+AZ25)</f>
        <v>0</v>
      </c>
      <c r="BA33" s="179">
        <f>-IF($E$19="Sats pr årsverk",#REF!+#REF!+#REF!,BA26+BA25)</f>
        <v>0</v>
      </c>
      <c r="BB33" s="179"/>
      <c r="BC33" s="177"/>
    </row>
    <row r="34" spans="2:69" ht="21" x14ac:dyDescent="0.35">
      <c r="F34" s="153"/>
      <c r="Q34" s="208"/>
      <c r="R34" s="208"/>
      <c r="S34" s="209"/>
      <c r="BB34" s="161"/>
      <c r="BC34" s="210"/>
      <c r="BD34" s="211"/>
      <c r="BE34" s="211"/>
      <c r="BF34" s="211"/>
      <c r="BG34" s="211"/>
      <c r="BH34" s="211"/>
      <c r="BI34" s="211"/>
      <c r="BJ34" s="211"/>
      <c r="BK34" s="211"/>
      <c r="BL34" s="211"/>
      <c r="BM34" s="211"/>
      <c r="BN34" s="112"/>
      <c r="BO34" s="112"/>
    </row>
    <row r="35" spans="2:69" ht="15" customHeight="1" x14ac:dyDescent="0.25">
      <c r="B35" s="584"/>
      <c r="C35" s="179"/>
      <c r="F35" s="179"/>
      <c r="G35" s="212"/>
      <c r="O35" s="179"/>
      <c r="BB35" s="213"/>
      <c r="BC35" s="214"/>
      <c r="BD35" s="215"/>
      <c r="BE35" s="215"/>
      <c r="BF35" s="215"/>
      <c r="BG35" s="215"/>
      <c r="BH35" s="215"/>
      <c r="BI35" s="215"/>
      <c r="BJ35" s="215"/>
      <c r="BK35" s="215"/>
      <c r="BL35" s="215"/>
      <c r="BM35" s="215"/>
      <c r="BN35" s="112"/>
      <c r="BO35" s="112"/>
      <c r="BQ35" s="276"/>
    </row>
    <row r="36" spans="2:69" ht="18.75" customHeight="1" x14ac:dyDescent="0.3">
      <c r="B36" s="216" t="s">
        <v>205</v>
      </c>
      <c r="C36" s="217"/>
      <c r="D36" s="167"/>
      <c r="E36" s="167" t="s">
        <v>206</v>
      </c>
      <c r="F36" s="585"/>
      <c r="O36" s="179"/>
      <c r="P36" s="275"/>
      <c r="BB36" s="161"/>
      <c r="BD36" s="309"/>
      <c r="BE36" s="309"/>
      <c r="BF36" s="309"/>
      <c r="BG36" s="309"/>
      <c r="BH36" s="309"/>
      <c r="BI36" s="309"/>
      <c r="BJ36" s="309"/>
      <c r="BK36" s="309"/>
      <c r="BL36" s="309"/>
      <c r="BM36" s="309"/>
      <c r="BN36" s="112"/>
      <c r="BO36" s="112"/>
      <c r="BQ36" s="276"/>
    </row>
    <row r="37" spans="2:69" ht="15" customHeight="1" x14ac:dyDescent="0.25">
      <c r="G37" s="586"/>
      <c r="BB37" s="161"/>
      <c r="BD37" s="211"/>
      <c r="BE37" s="211"/>
      <c r="BF37" s="211"/>
      <c r="BG37" s="211"/>
      <c r="BH37" s="211"/>
      <c r="BI37" s="211"/>
      <c r="BJ37" s="211"/>
      <c r="BK37" s="211"/>
      <c r="BL37" s="211"/>
      <c r="BM37" s="211"/>
      <c r="BN37" s="112"/>
      <c r="BO37" s="112"/>
      <c r="BQ37" s="276"/>
    </row>
    <row r="38" spans="2:69" ht="15" customHeight="1" x14ac:dyDescent="0.25">
      <c r="B38" s="584"/>
      <c r="D38" s="218"/>
      <c r="G38" s="219"/>
      <c r="BB38" s="213"/>
      <c r="BC38" s="181"/>
      <c r="BD38" s="220"/>
      <c r="BE38" s="220"/>
      <c r="BF38" s="220"/>
      <c r="BG38" s="220"/>
      <c r="BH38" s="220"/>
      <c r="BI38" s="220"/>
      <c r="BJ38" s="220"/>
      <c r="BK38" s="220"/>
      <c r="BL38" s="220"/>
      <c r="BM38" s="220"/>
      <c r="BN38" s="112"/>
      <c r="BO38" s="112"/>
      <c r="BQ38" s="276"/>
    </row>
    <row r="39" spans="2:69" ht="15" customHeight="1" x14ac:dyDescent="0.25">
      <c r="BB39" s="161"/>
      <c r="BD39" s="307"/>
      <c r="BE39" s="307"/>
      <c r="BF39" s="307"/>
      <c r="BG39" s="307"/>
      <c r="BH39" s="307"/>
      <c r="BI39" s="307"/>
      <c r="BJ39" s="307"/>
      <c r="BK39" s="307"/>
      <c r="BL39" s="307"/>
      <c r="BM39" s="307"/>
      <c r="BN39" s="112"/>
      <c r="BO39" s="112"/>
      <c r="BQ39" s="276"/>
    </row>
    <row r="40" spans="2:69" ht="15" customHeight="1" x14ac:dyDescent="0.25">
      <c r="BB40" s="148"/>
      <c r="BC40" s="161"/>
      <c r="BD40" s="221"/>
      <c r="BE40" s="221"/>
      <c r="BF40" s="221"/>
      <c r="BG40" s="221"/>
      <c r="BH40" s="221"/>
      <c r="BI40" s="221"/>
      <c r="BJ40" s="221"/>
      <c r="BK40" s="221"/>
      <c r="BL40" s="221"/>
      <c r="BM40" s="221"/>
      <c r="BN40" s="112"/>
      <c r="BO40" s="112"/>
      <c r="BQ40" s="276"/>
    </row>
    <row r="41" spans="2:69" x14ac:dyDescent="0.2">
      <c r="BB41" s="148"/>
      <c r="BN41" s="112"/>
      <c r="BO41" s="112"/>
      <c r="BQ41" s="276"/>
    </row>
    <row r="42" spans="2:69" x14ac:dyDescent="0.2">
      <c r="Q42" s="179"/>
      <c r="BD42" s="149" t="str">
        <f>IF(BD41&gt;0,BD41,"")</f>
        <v/>
      </c>
      <c r="BE42" s="149" t="str">
        <f t="shared" ref="BE42:BM42" si="36">IF(BE41&gt;0,BE41,"")</f>
        <v/>
      </c>
      <c r="BF42" s="149" t="str">
        <f t="shared" si="36"/>
        <v/>
      </c>
      <c r="BG42" s="149" t="str">
        <f t="shared" si="36"/>
        <v/>
      </c>
      <c r="BH42" s="149" t="str">
        <f t="shared" si="36"/>
        <v/>
      </c>
      <c r="BI42" s="149" t="str">
        <f t="shared" si="36"/>
        <v/>
      </c>
      <c r="BJ42" s="149" t="str">
        <f t="shared" si="36"/>
        <v/>
      </c>
      <c r="BK42" s="149" t="str">
        <f t="shared" si="36"/>
        <v/>
      </c>
      <c r="BL42" s="149" t="str">
        <f t="shared" si="36"/>
        <v/>
      </c>
      <c r="BM42" s="149" t="str">
        <f t="shared" si="36"/>
        <v/>
      </c>
      <c r="BN42" s="112"/>
      <c r="BO42" s="112"/>
      <c r="BQ42" s="276"/>
    </row>
    <row r="43" spans="2:69" x14ac:dyDescent="0.2">
      <c r="Q43" s="179"/>
      <c r="BN43" s="112"/>
      <c r="BO43" s="112"/>
    </row>
    <row r="44" spans="2:69" x14ac:dyDescent="0.2">
      <c r="Q44" s="273"/>
      <c r="BD44" s="177"/>
    </row>
    <row r="46" spans="2:69" x14ac:dyDescent="0.2">
      <c r="BD46" s="273"/>
    </row>
    <row r="50" spans="57:57" x14ac:dyDescent="0.2">
      <c r="BE50" s="149" t="e">
        <f>(BD35*BD36)/(BD38+BD35)+(BD38*BD39)/(BD35+BD38)</f>
        <v>#DIV/0!</v>
      </c>
    </row>
  </sheetData>
  <sheetProtection algorithmName="SHA-512" hashValue="VvFjSgyLrOmFn2OiZqUDFaFz2DxI66w331IYlEzvWKxtI3e2MX21AR8HCjljy8Edlfp1pQJtCbmNgDR+qQ1atg==" saltValue="whtOirE2L2EKitntisMlDQ==" spinCount="100000" sheet="1" objects="1" scenarios="1" formatCells="0" formatColumns="0" formatRows="0"/>
  <mergeCells count="12">
    <mergeCell ref="B19:C19"/>
    <mergeCell ref="B22:C22"/>
    <mergeCell ref="B23:C23"/>
    <mergeCell ref="B24:C24"/>
    <mergeCell ref="B27:C27"/>
    <mergeCell ref="Q27:T33"/>
    <mergeCell ref="B28:C28"/>
    <mergeCell ref="B29:C29"/>
    <mergeCell ref="B30:C30"/>
    <mergeCell ref="B31:C31"/>
    <mergeCell ref="B32:C32"/>
    <mergeCell ref="B33:C33"/>
  </mergeCells>
  <conditionalFormatting sqref="B8:B16">
    <cfRule type="expression" dxfId="140" priority="80" stopIfTrue="1">
      <formula>#REF!="NEI"</formula>
    </cfRule>
  </conditionalFormatting>
  <conditionalFormatting sqref="B19:B24 D19:E24">
    <cfRule type="expression" dxfId="139" priority="366" stopIfTrue="1">
      <formula>#REF!="NEI"</formula>
    </cfRule>
  </conditionalFormatting>
  <conditionalFormatting sqref="B27:B33">
    <cfRule type="expression" dxfId="138" priority="305" stopIfTrue="1">
      <formula>#REF!="NEI"</formula>
    </cfRule>
  </conditionalFormatting>
  <conditionalFormatting sqref="B36">
    <cfRule type="expression" dxfId="137" priority="337">
      <formula>#REF!="Andel"</formula>
    </cfRule>
  </conditionalFormatting>
  <conditionalFormatting sqref="B38">
    <cfRule type="expression" dxfId="136" priority="332">
      <formula>#REF!="Andel"</formula>
    </cfRule>
  </conditionalFormatting>
  <conditionalFormatting sqref="B25:D26">
    <cfRule type="expression" dxfId="135" priority="314" stopIfTrue="1">
      <formula>#REF!="NEI"</formula>
    </cfRule>
  </conditionalFormatting>
  <conditionalFormatting sqref="B4:E7">
    <cfRule type="expression" dxfId="134" priority="180" stopIfTrue="1">
      <formula>#REF!="NEI"</formula>
    </cfRule>
  </conditionalFormatting>
  <conditionalFormatting sqref="B17:S17">
    <cfRule type="expression" dxfId="133" priority="352" stopIfTrue="1">
      <formula>#REF!="NEI"</formula>
    </cfRule>
  </conditionalFormatting>
  <conditionalFormatting sqref="B3:T3">
    <cfRule type="expression" dxfId="132" priority="310" stopIfTrue="1">
      <formula>#REF!="NEI"</formula>
    </cfRule>
  </conditionalFormatting>
  <conditionalFormatting sqref="C36">
    <cfRule type="expression" dxfId="131" priority="336" stopIfTrue="1">
      <formula>#REF!="NEI"</formula>
    </cfRule>
  </conditionalFormatting>
  <conditionalFormatting sqref="C9:D16">
    <cfRule type="expression" dxfId="130" priority="77" stopIfTrue="1">
      <formula>#REF!="NEI"</formula>
    </cfRule>
  </conditionalFormatting>
  <conditionalFormatting sqref="C8:S8">
    <cfRule type="expression" dxfId="129" priority="355" stopIfTrue="1">
      <formula>#REF!="NEI"</formula>
    </cfRule>
  </conditionalFormatting>
  <conditionalFormatting sqref="D27:D33">
    <cfRule type="expression" dxfId="128" priority="1" stopIfTrue="1">
      <formula>#REF!="NEI"</formula>
    </cfRule>
  </conditionalFormatting>
  <conditionalFormatting sqref="E1 P1 B2:F2">
    <cfRule type="expression" dxfId="127" priority="368" stopIfTrue="1">
      <formula>#REF!="NEI"</formula>
    </cfRule>
  </conditionalFormatting>
  <conditionalFormatting sqref="E9:E11">
    <cfRule type="expression" dxfId="126" priority="318" stopIfTrue="1">
      <formula>#REF!="NEI"</formula>
    </cfRule>
  </conditionalFormatting>
  <conditionalFormatting sqref="E25">
    <cfRule type="expression" dxfId="125" priority="317" stopIfTrue="1">
      <formula>#REF!="NEI"</formula>
    </cfRule>
  </conditionalFormatting>
  <conditionalFormatting sqref="E26:P33">
    <cfRule type="expression" dxfId="124" priority="311" stopIfTrue="1">
      <formula>#REF!="NEI"</formula>
    </cfRule>
  </conditionalFormatting>
  <conditionalFormatting sqref="F9">
    <cfRule type="expression" dxfId="123" priority="361" stopIfTrue="1">
      <formula>#REF!="NEI"</formula>
    </cfRule>
  </conditionalFormatting>
  <conditionalFormatting sqref="F13:F16">
    <cfRule type="expression" dxfId="122" priority="78" stopIfTrue="1">
      <formula>#REF!="NEI"</formula>
    </cfRule>
  </conditionalFormatting>
  <conditionalFormatting sqref="F34">
    <cfRule type="expression" dxfId="121" priority="333" stopIfTrue="1">
      <formula>#REF!="NEI"</formula>
    </cfRule>
  </conditionalFormatting>
  <conditionalFormatting sqref="F4:O7">
    <cfRule type="expression" dxfId="120" priority="185">
      <formula>#REF!="Finansieringsandel"</formula>
    </cfRule>
  </conditionalFormatting>
  <conditionalFormatting sqref="F11:O11">
    <cfRule type="expression" dxfId="119" priority="369">
      <formula>#REF!="Finansieringsandel"</formula>
    </cfRule>
  </conditionalFormatting>
  <conditionalFormatting sqref="F19:O25">
    <cfRule type="expression" dxfId="118" priority="315" stopIfTrue="1">
      <formula>#REF!="NEI"</formula>
    </cfRule>
  </conditionalFormatting>
  <conditionalFormatting sqref="F10:S10">
    <cfRule type="expression" dxfId="117" priority="334" stopIfTrue="1">
      <formula>#REF!="NEI"</formula>
    </cfRule>
  </conditionalFormatting>
  <conditionalFormatting sqref="G37:G38">
    <cfRule type="expression" dxfId="116" priority="319" stopIfTrue="1">
      <formula>#REF!="NEI"</formula>
    </cfRule>
  </conditionalFormatting>
  <conditionalFormatting sqref="P21:P25 Q26:Q27">
    <cfRule type="expression" dxfId="115" priority="316" stopIfTrue="1">
      <formula>#REF!="NEI"</formula>
    </cfRule>
  </conditionalFormatting>
  <conditionalFormatting sqref="P5:Q7">
    <cfRule type="expression" dxfId="114" priority="183" stopIfTrue="1">
      <formula>#REF!="NEI"</formula>
    </cfRule>
  </conditionalFormatting>
  <conditionalFormatting sqref="P13:S16">
    <cfRule type="expression" dxfId="113" priority="79" stopIfTrue="1">
      <formula>#REF!="NEI"</formula>
    </cfRule>
  </conditionalFormatting>
  <conditionalFormatting sqref="P19:S20">
    <cfRule type="expression" dxfId="112" priority="341" stopIfTrue="1">
      <formula>#REF!="NEI"</formula>
    </cfRule>
  </conditionalFormatting>
  <conditionalFormatting sqref="Q20:Q21 R21:T21 Q22:T25 Q26:R26">
    <cfRule type="expression" dxfId="111" priority="338" stopIfTrue="1">
      <formula>#REF!="NEI"</formula>
    </cfRule>
  </conditionalFormatting>
  <conditionalFormatting sqref="Q11:S12">
    <cfRule type="expression" dxfId="110" priority="349" stopIfTrue="1">
      <formula>#REF!="NEI"</formula>
    </cfRule>
  </conditionalFormatting>
  <conditionalFormatting sqref="Q34:S34">
    <cfRule type="expression" dxfId="109" priority="312" stopIfTrue="1">
      <formula>#REF!="NEI"</formula>
    </cfRule>
  </conditionalFormatting>
  <conditionalFormatting sqref="S5:T7">
    <cfRule type="expression" dxfId="108" priority="179" stopIfTrue="1">
      <formula>#REF!="NEI"</formula>
    </cfRule>
  </conditionalFormatting>
  <conditionalFormatting sqref="AS3:BB3">
    <cfRule type="expression" dxfId="107" priority="358" stopIfTrue="1">
      <formula>#REF!="NEI"</formula>
    </cfRule>
  </conditionalFormatting>
  <conditionalFormatting sqref="AS8:BB8">
    <cfRule type="expression" dxfId="106" priority="357" stopIfTrue="1">
      <formula>#REF!="NEI"</formula>
    </cfRule>
  </conditionalFormatting>
  <conditionalFormatting sqref="AS10:BB10">
    <cfRule type="expression" dxfId="105" priority="343" stopIfTrue="1">
      <formula>#REF!="NEI"</formula>
    </cfRule>
  </conditionalFormatting>
  <conditionalFormatting sqref="AS17:BB17">
    <cfRule type="expression" dxfId="104" priority="344" stopIfTrue="1">
      <formula>#REF!="NEI"</formula>
    </cfRule>
  </conditionalFormatting>
  <conditionalFormatting sqref="BC34:BC35">
    <cfRule type="expression" dxfId="103" priority="330" stopIfTrue="1">
      <formula>#REF!="NEI"</formula>
    </cfRule>
  </conditionalFormatting>
  <conditionalFormatting sqref="BD3:BM3">
    <cfRule type="expression" dxfId="102" priority="359" stopIfTrue="1">
      <formula>#REF!="NEI"</formula>
    </cfRule>
  </conditionalFormatting>
  <conditionalFormatting sqref="BD8:BM8">
    <cfRule type="expression" dxfId="101" priority="360" stopIfTrue="1">
      <formula>#REF!="NEI"</formula>
    </cfRule>
  </conditionalFormatting>
  <conditionalFormatting sqref="BQ35:BQ42">
    <cfRule type="expression" dxfId="100" priority="335" stopIfTrue="1">
      <formula>#REF!="NEI"</formula>
    </cfRule>
  </conditionalFormatting>
  <conditionalFormatting sqref="BR1:BZ3">
    <cfRule type="expression" dxfId="99" priority="365" stopIfTrue="1">
      <formula>#REF!="NEI"</formula>
    </cfRule>
  </conditionalFormatting>
  <conditionalFormatting sqref="CA3:CB8">
    <cfRule type="expression" dxfId="98" priority="346" stopIfTrue="1">
      <formula>#REF!="NEI"</formula>
    </cfRule>
  </conditionalFormatting>
  <dataValidations count="1">
    <dataValidation type="list" allowBlank="1" showInputMessage="1" showErrorMessage="1" sqref="C4:C7" xr:uid="{00000000-0002-0000-0500-000000000000}">
      <formula1>"Prosjektansatt, Frikjøp eksisterende ansatt"</formula1>
    </dataValidation>
  </dataValidations>
  <pageMargins left="0.7" right="0.7" top="0.75" bottom="0.75" header="0.3" footer="0.3"/>
  <pageSetup paperSize="9" scale="3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6329" r:id="rId4" name="Button 9">
              <controlPr defaultSize="0" print="0" autoFill="0" autoPict="0" macro="[0]!LeggTilAnsatte2">
                <anchor moveWithCells="1" sizeWithCells="1">
                  <from>
                    <xdr:col>0</xdr:col>
                    <xdr:colOff>76200</xdr:colOff>
                    <xdr:row>2</xdr:row>
                    <xdr:rowOff>495300</xdr:rowOff>
                  </from>
                  <to>
                    <xdr:col>0</xdr:col>
                    <xdr:colOff>381000</xdr:colOff>
                    <xdr:row>2</xdr:row>
                    <xdr:rowOff>600075</xdr:rowOff>
                  </to>
                </anchor>
              </controlPr>
            </control>
          </mc:Choice>
        </mc:AlternateContent>
        <mc:AlternateContent xmlns:mc="http://schemas.openxmlformats.org/markup-compatibility/2006">
          <mc:Choice Requires="x14">
            <control shapeId="56330" r:id="rId5" name="Button 10">
              <controlPr defaultSize="0" print="0" autoFill="0" autoPict="0" macro="[0]!FjernAnsatte2">
                <anchor moveWithCells="1" sizeWithCells="1">
                  <from>
                    <xdr:col>0</xdr:col>
                    <xdr:colOff>466725</xdr:colOff>
                    <xdr:row>2</xdr:row>
                    <xdr:rowOff>495300</xdr:rowOff>
                  </from>
                  <to>
                    <xdr:col>0</xdr:col>
                    <xdr:colOff>771525</xdr:colOff>
                    <xdr:row>2</xdr:row>
                    <xdr:rowOff>600075</xdr:rowOff>
                  </to>
                </anchor>
              </controlPr>
            </control>
          </mc:Choice>
        </mc:AlternateContent>
        <mc:AlternateContent xmlns:mc="http://schemas.openxmlformats.org/markup-compatibility/2006">
          <mc:Choice Requires="x14">
            <control shapeId="56341" r:id="rId6" name="Button 21">
              <controlPr defaultSize="0" print="0" autoFill="0" autoPict="0" macro="[0]!FemAar2">
                <anchor moveWithCells="1" sizeWithCells="1">
                  <from>
                    <xdr:col>4</xdr:col>
                    <xdr:colOff>161925</xdr:colOff>
                    <xdr:row>0</xdr:row>
                    <xdr:rowOff>66675</xdr:rowOff>
                  </from>
                  <to>
                    <xdr:col>4</xdr:col>
                    <xdr:colOff>1171575</xdr:colOff>
                    <xdr:row>1</xdr:row>
                    <xdr:rowOff>123825</xdr:rowOff>
                  </to>
                </anchor>
              </controlPr>
            </control>
          </mc:Choice>
        </mc:AlternateContent>
        <mc:AlternateContent xmlns:mc="http://schemas.openxmlformats.org/markup-compatibility/2006">
          <mc:Choice Requires="x14">
            <control shapeId="56342" r:id="rId7" name="Button 22">
              <controlPr defaultSize="0" print="0" autoFill="0" autoPict="0" macro="[0]!TiAar3">
                <anchor moveWithCells="1" sizeWithCells="1">
                  <from>
                    <xdr:col>4</xdr:col>
                    <xdr:colOff>1304925</xdr:colOff>
                    <xdr:row>0</xdr:row>
                    <xdr:rowOff>66675</xdr:rowOff>
                  </from>
                  <to>
                    <xdr:col>4</xdr:col>
                    <xdr:colOff>2314575</xdr:colOff>
                    <xdr:row>1</xdr:row>
                    <xdr:rowOff>123825</xdr:rowOff>
                  </to>
                </anchor>
              </controlPr>
            </control>
          </mc:Choice>
        </mc:AlternateContent>
        <mc:AlternateContent xmlns:mc="http://schemas.openxmlformats.org/markup-compatibility/2006">
          <mc:Choice Requires="x14">
            <control shapeId="56343" r:id="rId8" name="Button 23">
              <controlPr defaultSize="0" print="0" autoFill="0" autoPict="0" macro="[0]!EtAar">
                <anchor moveWithCells="1" sizeWithCells="1">
                  <from>
                    <xdr:col>2</xdr:col>
                    <xdr:colOff>2695575</xdr:colOff>
                    <xdr:row>0</xdr:row>
                    <xdr:rowOff>66675</xdr:rowOff>
                  </from>
                  <to>
                    <xdr:col>4</xdr:col>
                    <xdr:colOff>76200</xdr:colOff>
                    <xdr:row>1</xdr:row>
                    <xdr:rowOff>123825</xdr:rowOff>
                  </to>
                </anchor>
              </controlPr>
            </control>
          </mc:Choice>
        </mc:AlternateContent>
        <mc:AlternateContent xmlns:mc="http://schemas.openxmlformats.org/markup-compatibility/2006">
          <mc:Choice Requires="x14">
            <control shapeId="56345" r:id="rId9" name="Button 25">
              <controlPr defaultSize="0" print="0" autoFill="0" autoPict="0" macro="[0]!LeggTilDrift2">
                <anchor moveWithCells="1" sizeWithCells="1">
                  <from>
                    <xdr:col>0</xdr:col>
                    <xdr:colOff>66675</xdr:colOff>
                    <xdr:row>8</xdr:row>
                    <xdr:rowOff>47625</xdr:rowOff>
                  </from>
                  <to>
                    <xdr:col>0</xdr:col>
                    <xdr:colOff>371475</xdr:colOff>
                    <xdr:row>8</xdr:row>
                    <xdr:rowOff>152400</xdr:rowOff>
                  </to>
                </anchor>
              </controlPr>
            </control>
          </mc:Choice>
        </mc:AlternateContent>
        <mc:AlternateContent xmlns:mc="http://schemas.openxmlformats.org/markup-compatibility/2006">
          <mc:Choice Requires="x14">
            <control shapeId="56346" r:id="rId10" name="Button 26">
              <controlPr defaultSize="0" print="0" autoFill="0" autoPict="0" macro="[0]!FjernDrift2">
                <anchor moveWithCells="1" sizeWithCells="1">
                  <from>
                    <xdr:col>0</xdr:col>
                    <xdr:colOff>447675</xdr:colOff>
                    <xdr:row>8</xdr:row>
                    <xdr:rowOff>47625</xdr:rowOff>
                  </from>
                  <to>
                    <xdr:col>0</xdr:col>
                    <xdr:colOff>752475</xdr:colOff>
                    <xdr:row>8</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1000000}">
          <x14:formula1>
            <xm:f>Tabeller!$G$74:$G$82</xm:f>
          </x14:formula1>
          <xm:sqref>B12:B16</xm:sqref>
        </x14:dataValidation>
        <x14:dataValidation type="list" allowBlank="1" showInputMessage="1" showErrorMessage="1" prompt="Feltet må fylles inn!" xr:uid="{00000000-0002-0000-0500-000002000000}">
          <x14:formula1>
            <xm:f>Tabeller!$G$54:$G$61</xm:f>
          </x14:formula1>
          <xm:sqref>B4:B7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00B050"/>
    <pageSetUpPr fitToPage="1"/>
  </sheetPr>
  <dimension ref="A1:Q64"/>
  <sheetViews>
    <sheetView showGridLines="0" zoomScale="70" zoomScaleNormal="70" zoomScalePageLayoutView="85" workbookViewId="0">
      <selection activeCell="C15" sqref="C15"/>
    </sheetView>
  </sheetViews>
  <sheetFormatPr baseColWidth="10" defaultColWidth="9.140625" defaultRowHeight="12.75" x14ac:dyDescent="0.2"/>
  <cols>
    <col min="1" max="1" width="31.5703125" style="22" customWidth="1"/>
    <col min="2" max="2" width="12.140625" style="22" customWidth="1"/>
    <col min="3" max="3" width="30" style="22" customWidth="1"/>
    <col min="4" max="4" width="19.42578125" style="22" customWidth="1"/>
    <col min="5" max="5" width="18" style="22" customWidth="1"/>
    <col min="6" max="9" width="18.140625" style="22" customWidth="1"/>
    <col min="10" max="10" width="18" style="22" customWidth="1"/>
    <col min="11" max="11" width="18.42578125" style="22" customWidth="1"/>
    <col min="12" max="12" width="15.5703125" style="22" customWidth="1"/>
    <col min="13" max="13" width="18.42578125" style="22" customWidth="1"/>
    <col min="14" max="14" width="18.5703125" style="22" customWidth="1"/>
    <col min="15" max="15" width="18.5703125" customWidth="1"/>
    <col min="16" max="17" width="18.5703125" style="22" customWidth="1"/>
    <col min="18" max="21" width="12.85546875" style="22" customWidth="1"/>
    <col min="22" max="22" width="11.5703125" style="22" customWidth="1"/>
    <col min="23" max="23" width="12.42578125" style="22" customWidth="1"/>
    <col min="24" max="24" width="10.85546875" style="22" bestFit="1" customWidth="1"/>
    <col min="25" max="26" width="10.85546875" style="22" customWidth="1"/>
    <col min="27" max="34" width="9.140625" style="22"/>
    <col min="35" max="35" width="11.42578125" style="22" bestFit="1" customWidth="1"/>
    <col min="36" max="16384" width="9.140625" style="22"/>
  </cols>
  <sheetData>
    <row r="1" spans="1:17" ht="20.25" customHeight="1" x14ac:dyDescent="0.25">
      <c r="A1" s="24" t="s">
        <v>172</v>
      </c>
      <c r="C1" s="21"/>
    </row>
    <row r="2" spans="1:17" ht="18.75" x14ac:dyDescent="0.3">
      <c r="A2" s="23" t="s">
        <v>9</v>
      </c>
      <c r="B2" s="23" t="str">
        <f>IF(Registrering!B3="","",Registrering!B3)</f>
        <v/>
      </c>
      <c r="C2" s="21"/>
    </row>
    <row r="3" spans="1:17" ht="21" x14ac:dyDescent="0.35">
      <c r="C3" s="24"/>
      <c r="E3" s="29"/>
    </row>
    <row r="4" spans="1:17" ht="15" x14ac:dyDescent="0.25">
      <c r="A4" s="70"/>
      <c r="B4" s="270" t="s">
        <v>27</v>
      </c>
      <c r="C4" s="270" t="s">
        <v>48</v>
      </c>
      <c r="D4" s="272" t="s">
        <v>25</v>
      </c>
      <c r="E4" s="271" t="e">
        <f>Budsjett!#REF!</f>
        <v>#REF!</v>
      </c>
      <c r="F4" s="271" t="e">
        <f>E4+1</f>
        <v>#REF!</v>
      </c>
      <c r="G4" s="271" t="e">
        <f>F4+1</f>
        <v>#REF!</v>
      </c>
      <c r="H4" s="271" t="e">
        <f t="shared" ref="H4:N4" si="0">G4+1</f>
        <v>#REF!</v>
      </c>
      <c r="I4" s="271" t="e">
        <f t="shared" si="0"/>
        <v>#REF!</v>
      </c>
      <c r="J4" s="271" t="e">
        <f t="shared" si="0"/>
        <v>#REF!</v>
      </c>
      <c r="K4" s="271" t="e">
        <f t="shared" si="0"/>
        <v>#REF!</v>
      </c>
      <c r="L4" s="271" t="e">
        <f t="shared" si="0"/>
        <v>#REF!</v>
      </c>
      <c r="M4" s="271" t="e">
        <f t="shared" si="0"/>
        <v>#REF!</v>
      </c>
      <c r="N4" s="271" t="e">
        <f t="shared" si="0"/>
        <v>#REF!</v>
      </c>
      <c r="O4" s="271" t="e">
        <f t="shared" ref="O4" si="1">N4+1</f>
        <v>#REF!</v>
      </c>
      <c r="P4" s="271" t="e">
        <f t="shared" ref="P4" si="2">O4+1</f>
        <v>#REF!</v>
      </c>
      <c r="Q4" s="271" t="e">
        <f t="shared" ref="Q4" si="3">P4+1</f>
        <v>#REF!</v>
      </c>
    </row>
    <row r="5" spans="1:17" ht="15" x14ac:dyDescent="0.25">
      <c r="A5" s="350" t="s">
        <v>207</v>
      </c>
      <c r="B5" s="421"/>
      <c r="C5" s="68"/>
      <c r="D5" s="420"/>
      <c r="E5" s="69"/>
      <c r="F5" s="69"/>
      <c r="G5" s="69"/>
      <c r="H5" s="69"/>
      <c r="I5" s="69"/>
      <c r="J5" s="69"/>
      <c r="K5" s="69"/>
      <c r="L5" s="69"/>
      <c r="M5" s="69"/>
      <c r="N5" s="69"/>
      <c r="O5" s="69"/>
      <c r="P5" s="69"/>
      <c r="Q5" s="69"/>
    </row>
    <row r="6" spans="1:17" ht="15" x14ac:dyDescent="0.25">
      <c r="A6" s="351" t="s">
        <v>208</v>
      </c>
      <c r="B6" s="421"/>
      <c r="C6" s="562"/>
      <c r="D6" s="420"/>
      <c r="E6" s="581"/>
      <c r="F6" s="581"/>
      <c r="G6" s="581"/>
      <c r="H6" s="581"/>
      <c r="I6" s="581"/>
      <c r="J6" s="581"/>
      <c r="K6" s="581"/>
      <c r="L6" s="581"/>
      <c r="M6" s="568"/>
      <c r="N6" s="568"/>
      <c r="O6" s="568"/>
      <c r="P6" s="568"/>
      <c r="Q6" s="568"/>
    </row>
    <row r="7" spans="1:17" ht="15" x14ac:dyDescent="0.25">
      <c r="A7" s="351" t="s">
        <v>209</v>
      </c>
      <c r="B7" s="421"/>
      <c r="C7" s="562"/>
      <c r="D7" s="420"/>
      <c r="E7" s="581"/>
      <c r="F7" s="581"/>
      <c r="G7" s="581"/>
      <c r="H7" s="581"/>
      <c r="I7" s="581"/>
      <c r="J7" s="581"/>
      <c r="K7" s="581"/>
      <c r="L7" s="581"/>
      <c r="M7" s="568"/>
      <c r="N7" s="568"/>
      <c r="O7" s="568"/>
      <c r="P7" s="568"/>
      <c r="Q7" s="568"/>
    </row>
    <row r="8" spans="1:17" ht="15" x14ac:dyDescent="0.25">
      <c r="A8" s="352" t="s">
        <v>210</v>
      </c>
      <c r="B8" s="353" t="s">
        <v>15</v>
      </c>
      <c r="C8" s="562"/>
      <c r="D8" s="420">
        <f>SUM(E8:Q8)</f>
        <v>0</v>
      </c>
      <c r="E8" s="420">
        <f t="shared" ref="E8:N8" si="4">E6*E7</f>
        <v>0</v>
      </c>
      <c r="F8" s="420">
        <f t="shared" si="4"/>
        <v>0</v>
      </c>
      <c r="G8" s="420">
        <f t="shared" si="4"/>
        <v>0</v>
      </c>
      <c r="H8" s="420">
        <f t="shared" si="4"/>
        <v>0</v>
      </c>
      <c r="I8" s="420">
        <f t="shared" si="4"/>
        <v>0</v>
      </c>
      <c r="J8" s="420">
        <f t="shared" si="4"/>
        <v>0</v>
      </c>
      <c r="K8" s="420">
        <f t="shared" si="4"/>
        <v>0</v>
      </c>
      <c r="L8" s="420">
        <f t="shared" si="4"/>
        <v>0</v>
      </c>
      <c r="M8" s="420">
        <f t="shared" si="4"/>
        <v>0</v>
      </c>
      <c r="N8" s="420">
        <f t="shared" si="4"/>
        <v>0</v>
      </c>
      <c r="O8" s="420">
        <f t="shared" ref="O8:Q8" si="5">O6*O7</f>
        <v>0</v>
      </c>
      <c r="P8" s="420">
        <f t="shared" si="5"/>
        <v>0</v>
      </c>
      <c r="Q8" s="420">
        <f t="shared" si="5"/>
        <v>0</v>
      </c>
    </row>
    <row r="9" spans="1:17" ht="15" x14ac:dyDescent="0.25">
      <c r="A9" s="350" t="s">
        <v>211</v>
      </c>
      <c r="C9" s="372"/>
      <c r="D9" s="420"/>
      <c r="E9" s="373"/>
      <c r="F9" s="373"/>
      <c r="G9" s="373"/>
      <c r="H9" s="373"/>
      <c r="I9" s="373"/>
      <c r="J9" s="373"/>
      <c r="K9" s="373"/>
      <c r="L9" s="373"/>
      <c r="M9" s="373"/>
      <c r="N9" s="373"/>
      <c r="O9" s="373"/>
      <c r="P9" s="373"/>
      <c r="Q9" s="373"/>
    </row>
    <row r="10" spans="1:17" ht="15" x14ac:dyDescent="0.25">
      <c r="A10" s="351" t="s">
        <v>208</v>
      </c>
      <c r="B10" s="409"/>
      <c r="C10" s="562"/>
      <c r="D10" s="420"/>
      <c r="E10" s="581"/>
      <c r="F10" s="581"/>
      <c r="G10" s="581"/>
      <c r="H10" s="581"/>
      <c r="I10" s="581"/>
      <c r="J10" s="581"/>
      <c r="K10" s="581"/>
      <c r="L10" s="581"/>
      <c r="M10" s="568"/>
      <c r="N10" s="568"/>
      <c r="O10" s="568"/>
      <c r="P10" s="568"/>
      <c r="Q10" s="568"/>
    </row>
    <row r="11" spans="1:17" ht="15" x14ac:dyDescent="0.25">
      <c r="A11" s="351" t="s">
        <v>209</v>
      </c>
      <c r="B11" s="421"/>
      <c r="C11" s="562"/>
      <c r="D11" s="420"/>
      <c r="E11" s="581"/>
      <c r="F11" s="581"/>
      <c r="G11" s="581"/>
      <c r="H11" s="581"/>
      <c r="I11" s="581"/>
      <c r="J11" s="581"/>
      <c r="K11" s="581"/>
      <c r="L11" s="581"/>
      <c r="M11" s="568"/>
      <c r="N11" s="568"/>
      <c r="O11" s="568"/>
      <c r="P11" s="568"/>
      <c r="Q11" s="568"/>
    </row>
    <row r="12" spans="1:17" ht="15" x14ac:dyDescent="0.25">
      <c r="A12" s="352" t="s">
        <v>210</v>
      </c>
      <c r="B12" s="353" t="s">
        <v>15</v>
      </c>
      <c r="C12" s="562"/>
      <c r="D12" s="420">
        <f>SUM(E12:Q12)</f>
        <v>0</v>
      </c>
      <c r="E12" s="587">
        <f t="shared" ref="E12:N12" si="6">E10*E11</f>
        <v>0</v>
      </c>
      <c r="F12" s="587">
        <f t="shared" si="6"/>
        <v>0</v>
      </c>
      <c r="G12" s="587">
        <f t="shared" si="6"/>
        <v>0</v>
      </c>
      <c r="H12" s="587">
        <f t="shared" si="6"/>
        <v>0</v>
      </c>
      <c r="I12" s="587">
        <f t="shared" si="6"/>
        <v>0</v>
      </c>
      <c r="J12" s="587">
        <f t="shared" si="6"/>
        <v>0</v>
      </c>
      <c r="K12" s="587">
        <f t="shared" si="6"/>
        <v>0</v>
      </c>
      <c r="L12" s="587">
        <f t="shared" si="6"/>
        <v>0</v>
      </c>
      <c r="M12" s="587">
        <f t="shared" si="6"/>
        <v>0</v>
      </c>
      <c r="N12" s="587">
        <f t="shared" si="6"/>
        <v>0</v>
      </c>
      <c r="O12" s="587">
        <f t="shared" ref="O12:Q12" si="7">O10*O11</f>
        <v>0</v>
      </c>
      <c r="P12" s="587">
        <f t="shared" si="7"/>
        <v>0</v>
      </c>
      <c r="Q12" s="587">
        <f t="shared" si="7"/>
        <v>0</v>
      </c>
    </row>
    <row r="13" spans="1:17" ht="15" x14ac:dyDescent="0.25">
      <c r="A13" s="350" t="s">
        <v>212</v>
      </c>
      <c r="B13" s="421"/>
      <c r="C13" s="372"/>
      <c r="D13" s="420"/>
      <c r="E13" s="373"/>
      <c r="F13" s="373"/>
      <c r="G13" s="373"/>
      <c r="H13" s="373"/>
      <c r="I13" s="373"/>
      <c r="J13" s="373"/>
      <c r="K13" s="373"/>
      <c r="L13" s="373"/>
      <c r="M13" s="373"/>
      <c r="N13" s="373"/>
      <c r="O13" s="373"/>
      <c r="P13" s="373"/>
      <c r="Q13" s="373"/>
    </row>
    <row r="14" spans="1:17" ht="15" x14ac:dyDescent="0.25">
      <c r="A14" s="351" t="s">
        <v>208</v>
      </c>
      <c r="B14" s="421"/>
      <c r="C14" s="562"/>
      <c r="D14" s="420"/>
      <c r="E14" s="568"/>
      <c r="F14" s="568"/>
      <c r="G14" s="568"/>
      <c r="H14" s="568"/>
      <c r="I14" s="568"/>
      <c r="J14" s="568"/>
      <c r="K14" s="568"/>
      <c r="L14" s="568"/>
      <c r="M14" s="568"/>
      <c r="N14" s="568"/>
      <c r="O14" s="568"/>
      <c r="P14" s="568"/>
      <c r="Q14" s="568"/>
    </row>
    <row r="15" spans="1:17" ht="15" x14ac:dyDescent="0.25">
      <c r="A15" s="351" t="s">
        <v>209</v>
      </c>
      <c r="B15" s="421"/>
      <c r="C15" s="562"/>
      <c r="D15" s="420"/>
      <c r="E15" s="568"/>
      <c r="F15" s="568"/>
      <c r="G15" s="568"/>
      <c r="H15" s="568"/>
      <c r="I15" s="568"/>
      <c r="J15" s="568"/>
      <c r="K15" s="568"/>
      <c r="L15" s="568"/>
      <c r="M15" s="568"/>
      <c r="N15" s="568"/>
      <c r="O15" s="568"/>
      <c r="P15" s="568"/>
      <c r="Q15" s="568"/>
    </row>
    <row r="16" spans="1:17" ht="15" x14ac:dyDescent="0.25">
      <c r="A16" s="352" t="s">
        <v>210</v>
      </c>
      <c r="B16" s="353" t="s">
        <v>15</v>
      </c>
      <c r="C16" s="562"/>
      <c r="D16" s="420">
        <f>SUM(E16:Q16)</f>
        <v>0</v>
      </c>
      <c r="E16" s="587">
        <f>E14*E15</f>
        <v>0</v>
      </c>
      <c r="F16" s="587">
        <f t="shared" ref="F16:N16" si="8">F14*F15</f>
        <v>0</v>
      </c>
      <c r="G16" s="587">
        <f t="shared" si="8"/>
        <v>0</v>
      </c>
      <c r="H16" s="587">
        <f t="shared" si="8"/>
        <v>0</v>
      </c>
      <c r="I16" s="587">
        <f t="shared" si="8"/>
        <v>0</v>
      </c>
      <c r="J16" s="587">
        <f t="shared" si="8"/>
        <v>0</v>
      </c>
      <c r="K16" s="587">
        <f t="shared" si="8"/>
        <v>0</v>
      </c>
      <c r="L16" s="587">
        <f t="shared" si="8"/>
        <v>0</v>
      </c>
      <c r="M16" s="587">
        <f t="shared" si="8"/>
        <v>0</v>
      </c>
      <c r="N16" s="587">
        <f t="shared" si="8"/>
        <v>0</v>
      </c>
      <c r="O16" s="587">
        <f t="shared" ref="O16:Q16" si="9">O14*O15</f>
        <v>0</v>
      </c>
      <c r="P16" s="587">
        <f t="shared" si="9"/>
        <v>0</v>
      </c>
      <c r="Q16" s="587">
        <f t="shared" si="9"/>
        <v>0</v>
      </c>
    </row>
    <row r="17" spans="1:17" ht="15" x14ac:dyDescent="0.25">
      <c r="A17" s="350" t="s">
        <v>213</v>
      </c>
      <c r="B17" s="421"/>
      <c r="C17" s="372"/>
      <c r="D17" s="420"/>
      <c r="E17" s="373"/>
      <c r="F17" s="373"/>
      <c r="G17" s="373"/>
      <c r="H17" s="373"/>
      <c r="I17" s="373"/>
      <c r="J17" s="373"/>
      <c r="K17" s="373"/>
      <c r="L17" s="373"/>
      <c r="M17" s="373"/>
      <c r="N17" s="373"/>
      <c r="O17" s="373"/>
      <c r="P17" s="373"/>
      <c r="Q17" s="373"/>
    </row>
    <row r="18" spans="1:17" ht="15" x14ac:dyDescent="0.25">
      <c r="A18" s="351" t="s">
        <v>208</v>
      </c>
      <c r="B18" s="421"/>
      <c r="C18" s="562"/>
      <c r="D18" s="420"/>
      <c r="E18" s="568"/>
      <c r="F18" s="568"/>
      <c r="G18" s="568"/>
      <c r="H18" s="568"/>
      <c r="I18" s="568"/>
      <c r="J18" s="568"/>
      <c r="K18" s="568"/>
      <c r="L18" s="568"/>
      <c r="M18" s="568"/>
      <c r="N18" s="568"/>
      <c r="O18" s="568"/>
      <c r="P18" s="568"/>
      <c r="Q18" s="568"/>
    </row>
    <row r="19" spans="1:17" ht="15" x14ac:dyDescent="0.25">
      <c r="A19" s="351" t="s">
        <v>209</v>
      </c>
      <c r="B19" s="421"/>
      <c r="C19" s="562"/>
      <c r="D19" s="420"/>
      <c r="E19" s="568"/>
      <c r="F19" s="568"/>
      <c r="G19" s="568"/>
      <c r="H19" s="568"/>
      <c r="I19" s="568"/>
      <c r="J19" s="568"/>
      <c r="K19" s="568"/>
      <c r="L19" s="568"/>
      <c r="M19" s="568"/>
      <c r="N19" s="568"/>
      <c r="O19" s="568"/>
      <c r="P19" s="568"/>
      <c r="Q19" s="568"/>
    </row>
    <row r="20" spans="1:17" ht="15" x14ac:dyDescent="0.25">
      <c r="A20" s="352" t="s">
        <v>210</v>
      </c>
      <c r="B20" s="353" t="s">
        <v>15</v>
      </c>
      <c r="C20" s="562"/>
      <c r="D20" s="420">
        <f>SUM(E20:Q20)</f>
        <v>0</v>
      </c>
      <c r="E20" s="587">
        <f>E18*E19</f>
        <v>0</v>
      </c>
      <c r="F20" s="587">
        <f t="shared" ref="F20:N20" si="10">F18*F19</f>
        <v>0</v>
      </c>
      <c r="G20" s="587">
        <f t="shared" si="10"/>
        <v>0</v>
      </c>
      <c r="H20" s="587">
        <f t="shared" si="10"/>
        <v>0</v>
      </c>
      <c r="I20" s="587">
        <f t="shared" si="10"/>
        <v>0</v>
      </c>
      <c r="J20" s="587">
        <f t="shared" si="10"/>
        <v>0</v>
      </c>
      <c r="K20" s="587">
        <f t="shared" si="10"/>
        <v>0</v>
      </c>
      <c r="L20" s="587">
        <f t="shared" si="10"/>
        <v>0</v>
      </c>
      <c r="M20" s="587">
        <f t="shared" si="10"/>
        <v>0</v>
      </c>
      <c r="N20" s="587">
        <f t="shared" si="10"/>
        <v>0</v>
      </c>
      <c r="O20" s="587">
        <f t="shared" ref="O20:Q20" si="11">O18*O19</f>
        <v>0</v>
      </c>
      <c r="P20" s="587">
        <f t="shared" si="11"/>
        <v>0</v>
      </c>
      <c r="Q20" s="587">
        <f t="shared" si="11"/>
        <v>0</v>
      </c>
    </row>
    <row r="21" spans="1:17" ht="15" x14ac:dyDescent="0.25">
      <c r="A21" s="350" t="s">
        <v>214</v>
      </c>
      <c r="B21" s="421"/>
      <c r="C21" s="372"/>
      <c r="D21" s="420"/>
      <c r="E21" s="373"/>
      <c r="F21" s="373"/>
      <c r="G21" s="373"/>
      <c r="H21" s="373"/>
      <c r="I21" s="373"/>
      <c r="J21" s="373"/>
      <c r="K21" s="373"/>
      <c r="L21" s="373"/>
      <c r="M21" s="373"/>
      <c r="N21" s="373"/>
      <c r="O21" s="373"/>
      <c r="P21" s="373"/>
      <c r="Q21" s="373"/>
    </row>
    <row r="22" spans="1:17" ht="15" x14ac:dyDescent="0.25">
      <c r="A22" s="351" t="s">
        <v>208</v>
      </c>
      <c r="B22" s="421"/>
      <c r="C22" s="562"/>
      <c r="D22" s="420"/>
      <c r="E22" s="568"/>
      <c r="F22" s="568"/>
      <c r="G22" s="568"/>
      <c r="H22" s="568"/>
      <c r="I22" s="568"/>
      <c r="J22" s="568"/>
      <c r="K22" s="568"/>
      <c r="L22" s="568"/>
      <c r="M22" s="568"/>
      <c r="N22" s="568"/>
      <c r="O22" s="568"/>
      <c r="P22" s="568"/>
      <c r="Q22" s="568"/>
    </row>
    <row r="23" spans="1:17" ht="15" x14ac:dyDescent="0.25">
      <c r="A23" s="351" t="s">
        <v>209</v>
      </c>
      <c r="B23" s="421"/>
      <c r="C23" s="562"/>
      <c r="D23" s="420"/>
      <c r="E23" s="568"/>
      <c r="F23" s="568"/>
      <c r="G23" s="568"/>
      <c r="H23" s="568"/>
      <c r="I23" s="568"/>
      <c r="J23" s="568"/>
      <c r="K23" s="568"/>
      <c r="L23" s="568"/>
      <c r="M23" s="568"/>
      <c r="N23" s="568"/>
      <c r="O23" s="568"/>
      <c r="P23" s="568"/>
      <c r="Q23" s="568"/>
    </row>
    <row r="24" spans="1:17" ht="15" x14ac:dyDescent="0.25">
      <c r="A24" s="352" t="s">
        <v>210</v>
      </c>
      <c r="B24" s="353" t="s">
        <v>15</v>
      </c>
      <c r="C24" s="562"/>
      <c r="D24" s="420">
        <f>SUM(E24:Q24)</f>
        <v>0</v>
      </c>
      <c r="E24" s="587">
        <f>E22*E23</f>
        <v>0</v>
      </c>
      <c r="F24" s="587">
        <f t="shared" ref="F24:N24" si="12">F22*F23</f>
        <v>0</v>
      </c>
      <c r="G24" s="587">
        <f t="shared" si="12"/>
        <v>0</v>
      </c>
      <c r="H24" s="587">
        <f t="shared" si="12"/>
        <v>0</v>
      </c>
      <c r="I24" s="587">
        <f t="shared" si="12"/>
        <v>0</v>
      </c>
      <c r="J24" s="587">
        <f t="shared" si="12"/>
        <v>0</v>
      </c>
      <c r="K24" s="587">
        <f t="shared" si="12"/>
        <v>0</v>
      </c>
      <c r="L24" s="587">
        <f t="shared" si="12"/>
        <v>0</v>
      </c>
      <c r="M24" s="587">
        <f t="shared" si="12"/>
        <v>0</v>
      </c>
      <c r="N24" s="587">
        <f t="shared" si="12"/>
        <v>0</v>
      </c>
      <c r="O24" s="587">
        <f t="shared" ref="O24:Q24" si="13">O22*O23</f>
        <v>0</v>
      </c>
      <c r="P24" s="587">
        <f t="shared" si="13"/>
        <v>0</v>
      </c>
      <c r="Q24" s="587">
        <f t="shared" si="13"/>
        <v>0</v>
      </c>
    </row>
    <row r="25" spans="1:17" ht="15" x14ac:dyDescent="0.25">
      <c r="A25" s="350" t="s">
        <v>215</v>
      </c>
      <c r="B25" s="421"/>
      <c r="C25" s="372"/>
      <c r="D25" s="420"/>
      <c r="E25" s="373"/>
      <c r="F25" s="373"/>
      <c r="G25" s="373"/>
      <c r="H25" s="373"/>
      <c r="I25" s="373"/>
      <c r="J25" s="373"/>
      <c r="K25" s="373"/>
      <c r="L25" s="373"/>
      <c r="M25" s="373"/>
      <c r="N25" s="373"/>
      <c r="O25" s="373"/>
      <c r="P25" s="373"/>
      <c r="Q25" s="373"/>
    </row>
    <row r="26" spans="1:17" ht="15" x14ac:dyDescent="0.25">
      <c r="A26" s="351" t="s">
        <v>208</v>
      </c>
      <c r="B26" s="421"/>
      <c r="C26" s="562"/>
      <c r="D26" s="420"/>
      <c r="E26" s="568"/>
      <c r="F26" s="568"/>
      <c r="G26" s="568"/>
      <c r="H26" s="568"/>
      <c r="I26" s="568"/>
      <c r="J26" s="568"/>
      <c r="K26" s="568"/>
      <c r="L26" s="568"/>
      <c r="M26" s="568"/>
      <c r="N26" s="568"/>
      <c r="O26" s="568"/>
      <c r="P26" s="568"/>
      <c r="Q26" s="568"/>
    </row>
    <row r="27" spans="1:17" ht="15" x14ac:dyDescent="0.25">
      <c r="A27" s="351" t="s">
        <v>209</v>
      </c>
      <c r="B27" s="421"/>
      <c r="C27" s="562"/>
      <c r="D27" s="420"/>
      <c r="E27" s="568"/>
      <c r="F27" s="568"/>
      <c r="G27" s="568"/>
      <c r="H27" s="568"/>
      <c r="I27" s="568"/>
      <c r="J27" s="568"/>
      <c r="K27" s="568"/>
      <c r="L27" s="568"/>
      <c r="M27" s="568"/>
      <c r="N27" s="568"/>
      <c r="O27" s="568"/>
      <c r="P27" s="568"/>
      <c r="Q27" s="568"/>
    </row>
    <row r="28" spans="1:17" ht="15" x14ac:dyDescent="0.25">
      <c r="A28" s="352" t="s">
        <v>210</v>
      </c>
      <c r="B28" s="353" t="s">
        <v>15</v>
      </c>
      <c r="C28" s="562"/>
      <c r="D28" s="420">
        <f>SUM(E28:Q28)</f>
        <v>0</v>
      </c>
      <c r="E28" s="587">
        <f>E26*E27</f>
        <v>0</v>
      </c>
      <c r="F28" s="587">
        <f t="shared" ref="F28:N28" si="14">F26*F27</f>
        <v>0</v>
      </c>
      <c r="G28" s="587">
        <f t="shared" si="14"/>
        <v>0</v>
      </c>
      <c r="H28" s="587">
        <f t="shared" si="14"/>
        <v>0</v>
      </c>
      <c r="I28" s="587">
        <f t="shared" si="14"/>
        <v>0</v>
      </c>
      <c r="J28" s="587">
        <f t="shared" si="14"/>
        <v>0</v>
      </c>
      <c r="K28" s="587">
        <f t="shared" si="14"/>
        <v>0</v>
      </c>
      <c r="L28" s="587">
        <f t="shared" si="14"/>
        <v>0</v>
      </c>
      <c r="M28" s="587">
        <f t="shared" si="14"/>
        <v>0</v>
      </c>
      <c r="N28" s="587">
        <f t="shared" si="14"/>
        <v>0</v>
      </c>
      <c r="O28" s="587">
        <f t="shared" ref="O28:Q28" si="15">O26*O27</f>
        <v>0</v>
      </c>
      <c r="P28" s="587">
        <f t="shared" si="15"/>
        <v>0</v>
      </c>
      <c r="Q28" s="587">
        <f t="shared" si="15"/>
        <v>0</v>
      </c>
    </row>
    <row r="29" spans="1:17" ht="15" x14ac:dyDescent="0.25">
      <c r="A29" s="350" t="s">
        <v>216</v>
      </c>
      <c r="B29" s="421"/>
      <c r="C29" s="372"/>
      <c r="D29" s="420"/>
      <c r="E29" s="373"/>
      <c r="F29" s="373"/>
      <c r="G29" s="373"/>
      <c r="H29" s="373"/>
      <c r="I29" s="373"/>
      <c r="J29" s="373"/>
      <c r="K29" s="373"/>
      <c r="L29" s="373"/>
      <c r="M29" s="373"/>
      <c r="N29" s="373"/>
      <c r="O29" s="373"/>
      <c r="P29" s="373"/>
      <c r="Q29" s="373"/>
    </row>
    <row r="30" spans="1:17" ht="15" x14ac:dyDescent="0.25">
      <c r="A30" s="354" t="s">
        <v>208</v>
      </c>
      <c r="B30" s="421"/>
      <c r="C30" s="562"/>
      <c r="D30" s="420"/>
      <c r="E30" s="568"/>
      <c r="F30" s="568"/>
      <c r="G30" s="568"/>
      <c r="H30" s="568"/>
      <c r="I30" s="568"/>
      <c r="J30" s="568"/>
      <c r="K30" s="568"/>
      <c r="L30" s="568"/>
      <c r="M30" s="568"/>
      <c r="N30" s="568"/>
      <c r="O30" s="568"/>
      <c r="P30" s="568"/>
      <c r="Q30" s="568"/>
    </row>
    <row r="31" spans="1:17" ht="15" x14ac:dyDescent="0.25">
      <c r="A31" s="351" t="s">
        <v>209</v>
      </c>
      <c r="B31" s="421"/>
      <c r="C31" s="562"/>
      <c r="D31" s="420"/>
      <c r="E31" s="568"/>
      <c r="F31" s="568"/>
      <c r="G31" s="568"/>
      <c r="H31" s="568"/>
      <c r="I31" s="568"/>
      <c r="J31" s="568"/>
      <c r="K31" s="568"/>
      <c r="L31" s="568"/>
      <c r="M31" s="568"/>
      <c r="N31" s="568"/>
      <c r="O31" s="568"/>
      <c r="P31" s="568"/>
      <c r="Q31" s="568"/>
    </row>
    <row r="32" spans="1:17" ht="15" x14ac:dyDescent="0.25">
      <c r="A32" s="352" t="s">
        <v>210</v>
      </c>
      <c r="B32" s="353" t="s">
        <v>15</v>
      </c>
      <c r="C32" s="562"/>
      <c r="D32" s="420">
        <f>SUM(E32:Q32)</f>
        <v>0</v>
      </c>
      <c r="E32" s="587">
        <f>E30*E31</f>
        <v>0</v>
      </c>
      <c r="F32" s="587">
        <f t="shared" ref="F32:N32" si="16">F30*F31</f>
        <v>0</v>
      </c>
      <c r="G32" s="587">
        <f t="shared" si="16"/>
        <v>0</v>
      </c>
      <c r="H32" s="587">
        <f t="shared" si="16"/>
        <v>0</v>
      </c>
      <c r="I32" s="587">
        <f t="shared" si="16"/>
        <v>0</v>
      </c>
      <c r="J32" s="587">
        <f t="shared" si="16"/>
        <v>0</v>
      </c>
      <c r="K32" s="587">
        <f t="shared" si="16"/>
        <v>0</v>
      </c>
      <c r="L32" s="587">
        <f t="shared" si="16"/>
        <v>0</v>
      </c>
      <c r="M32" s="587">
        <f t="shared" si="16"/>
        <v>0</v>
      </c>
      <c r="N32" s="587">
        <f t="shared" si="16"/>
        <v>0</v>
      </c>
      <c r="O32" s="587">
        <f t="shared" ref="O32:Q32" si="17">O30*O31</f>
        <v>0</v>
      </c>
      <c r="P32" s="587">
        <f t="shared" si="17"/>
        <v>0</v>
      </c>
      <c r="Q32" s="587">
        <f t="shared" si="17"/>
        <v>0</v>
      </c>
    </row>
    <row r="33" spans="1:17" ht="15" x14ac:dyDescent="0.25">
      <c r="A33" s="350" t="s">
        <v>217</v>
      </c>
      <c r="B33" s="421"/>
      <c r="C33" s="372"/>
      <c r="D33" s="420"/>
      <c r="E33" s="373"/>
      <c r="F33" s="373"/>
      <c r="G33" s="373"/>
      <c r="H33" s="373"/>
      <c r="I33" s="373"/>
      <c r="J33" s="373"/>
      <c r="K33" s="373"/>
      <c r="L33" s="373"/>
      <c r="M33" s="373"/>
      <c r="N33" s="373"/>
      <c r="O33" s="373"/>
      <c r="P33" s="373"/>
      <c r="Q33" s="373"/>
    </row>
    <row r="34" spans="1:17" ht="15" x14ac:dyDescent="0.25">
      <c r="A34" s="354" t="s">
        <v>208</v>
      </c>
      <c r="B34" s="421"/>
      <c r="C34" s="562"/>
      <c r="D34" s="420"/>
      <c r="E34" s="568"/>
      <c r="F34" s="568"/>
      <c r="G34" s="568"/>
      <c r="H34" s="568"/>
      <c r="I34" s="568"/>
      <c r="J34" s="568"/>
      <c r="K34" s="568"/>
      <c r="L34" s="568"/>
      <c r="M34" s="568"/>
      <c r="N34" s="568"/>
      <c r="O34" s="568"/>
      <c r="P34" s="568"/>
      <c r="Q34" s="568"/>
    </row>
    <row r="35" spans="1:17" ht="15" x14ac:dyDescent="0.25">
      <c r="A35" s="351" t="s">
        <v>209</v>
      </c>
      <c r="B35" s="421"/>
      <c r="C35" s="562"/>
      <c r="D35" s="420"/>
      <c r="E35" s="568"/>
      <c r="F35" s="568"/>
      <c r="G35" s="568"/>
      <c r="H35" s="568"/>
      <c r="I35" s="568"/>
      <c r="J35" s="568"/>
      <c r="K35" s="568"/>
      <c r="L35" s="568"/>
      <c r="M35" s="568"/>
      <c r="N35" s="568"/>
      <c r="O35" s="568"/>
      <c r="P35" s="568"/>
      <c r="Q35" s="568"/>
    </row>
    <row r="36" spans="1:17" ht="15" x14ac:dyDescent="0.25">
      <c r="A36" s="352" t="s">
        <v>210</v>
      </c>
      <c r="B36" s="353" t="s">
        <v>15</v>
      </c>
      <c r="C36" s="562"/>
      <c r="D36" s="420">
        <f>SUM(E36:Q36)</f>
        <v>0</v>
      </c>
      <c r="E36" s="587">
        <f>E34*E35</f>
        <v>0</v>
      </c>
      <c r="F36" s="587">
        <f t="shared" ref="F36:N36" si="18">F34*F35</f>
        <v>0</v>
      </c>
      <c r="G36" s="587">
        <f t="shared" si="18"/>
        <v>0</v>
      </c>
      <c r="H36" s="587">
        <f t="shared" si="18"/>
        <v>0</v>
      </c>
      <c r="I36" s="587">
        <f t="shared" si="18"/>
        <v>0</v>
      </c>
      <c r="J36" s="587">
        <f t="shared" si="18"/>
        <v>0</v>
      </c>
      <c r="K36" s="587">
        <f t="shared" si="18"/>
        <v>0</v>
      </c>
      <c r="L36" s="587">
        <f t="shared" si="18"/>
        <v>0</v>
      </c>
      <c r="M36" s="587">
        <f t="shared" si="18"/>
        <v>0</v>
      </c>
      <c r="N36" s="587">
        <f t="shared" si="18"/>
        <v>0</v>
      </c>
      <c r="O36" s="587">
        <f t="shared" ref="O36:Q36" si="19">O34*O35</f>
        <v>0</v>
      </c>
      <c r="P36" s="587">
        <f t="shared" si="19"/>
        <v>0</v>
      </c>
      <c r="Q36" s="587">
        <f t="shared" si="19"/>
        <v>0</v>
      </c>
    </row>
    <row r="37" spans="1:17" ht="15" x14ac:dyDescent="0.25">
      <c r="A37" s="350" t="s">
        <v>218</v>
      </c>
      <c r="B37" s="421"/>
      <c r="C37" s="372"/>
      <c r="D37" s="420"/>
      <c r="E37" s="373"/>
      <c r="F37" s="373"/>
      <c r="G37" s="373"/>
      <c r="H37" s="373"/>
      <c r="I37" s="373"/>
      <c r="J37" s="373"/>
      <c r="K37" s="373"/>
      <c r="L37" s="373"/>
      <c r="M37" s="373"/>
      <c r="N37" s="373"/>
      <c r="O37" s="373"/>
      <c r="P37" s="373"/>
      <c r="Q37" s="373"/>
    </row>
    <row r="38" spans="1:17" ht="15" x14ac:dyDescent="0.25">
      <c r="A38" s="354" t="s">
        <v>208</v>
      </c>
      <c r="B38" s="421"/>
      <c r="C38" s="562"/>
      <c r="D38" s="420"/>
      <c r="E38" s="568"/>
      <c r="F38" s="568"/>
      <c r="G38" s="568"/>
      <c r="H38" s="568"/>
      <c r="I38" s="568"/>
      <c r="J38" s="568"/>
      <c r="K38" s="568"/>
      <c r="L38" s="568"/>
      <c r="M38" s="568"/>
      <c r="N38" s="568"/>
      <c r="O38" s="568"/>
      <c r="P38" s="568"/>
      <c r="Q38" s="568"/>
    </row>
    <row r="39" spans="1:17" ht="15" x14ac:dyDescent="0.25">
      <c r="A39" s="351" t="s">
        <v>209</v>
      </c>
      <c r="B39" s="421"/>
      <c r="C39" s="562"/>
      <c r="D39" s="420"/>
      <c r="E39" s="568"/>
      <c r="F39" s="568"/>
      <c r="G39" s="568"/>
      <c r="H39" s="568"/>
      <c r="I39" s="568"/>
      <c r="J39" s="568"/>
      <c r="K39" s="568"/>
      <c r="L39" s="568"/>
      <c r="M39" s="568"/>
      <c r="N39" s="568"/>
      <c r="O39" s="568"/>
      <c r="P39" s="568"/>
      <c r="Q39" s="568"/>
    </row>
    <row r="40" spans="1:17" ht="15" x14ac:dyDescent="0.25">
      <c r="A40" s="352" t="s">
        <v>210</v>
      </c>
      <c r="B40" s="353" t="s">
        <v>15</v>
      </c>
      <c r="C40" s="562"/>
      <c r="D40" s="420">
        <f>SUM(E40:Q40)</f>
        <v>0</v>
      </c>
      <c r="E40" s="587">
        <f>E38*E39</f>
        <v>0</v>
      </c>
      <c r="F40" s="587">
        <f t="shared" ref="F40:N40" si="20">F38*F39</f>
        <v>0</v>
      </c>
      <c r="G40" s="587">
        <f t="shared" si="20"/>
        <v>0</v>
      </c>
      <c r="H40" s="587">
        <f t="shared" si="20"/>
        <v>0</v>
      </c>
      <c r="I40" s="587">
        <f t="shared" si="20"/>
        <v>0</v>
      </c>
      <c r="J40" s="587">
        <f t="shared" si="20"/>
        <v>0</v>
      </c>
      <c r="K40" s="587">
        <f t="shared" si="20"/>
        <v>0</v>
      </c>
      <c r="L40" s="587">
        <f t="shared" si="20"/>
        <v>0</v>
      </c>
      <c r="M40" s="587">
        <f t="shared" si="20"/>
        <v>0</v>
      </c>
      <c r="N40" s="587">
        <f t="shared" si="20"/>
        <v>0</v>
      </c>
      <c r="O40" s="587">
        <f t="shared" ref="O40:Q40" si="21">O38*O39</f>
        <v>0</v>
      </c>
      <c r="P40" s="587">
        <f t="shared" si="21"/>
        <v>0</v>
      </c>
      <c r="Q40" s="587">
        <f t="shared" si="21"/>
        <v>0</v>
      </c>
    </row>
    <row r="41" spans="1:17" ht="15" x14ac:dyDescent="0.25">
      <c r="A41" s="350" t="s">
        <v>219</v>
      </c>
      <c r="B41" s="421"/>
      <c r="C41" s="372"/>
      <c r="D41" s="420"/>
      <c r="E41" s="373"/>
      <c r="F41" s="373"/>
      <c r="G41" s="373"/>
      <c r="H41" s="373"/>
      <c r="I41" s="373"/>
      <c r="J41" s="373"/>
      <c r="K41" s="373"/>
      <c r="L41" s="373"/>
      <c r="M41" s="373"/>
      <c r="N41" s="373"/>
      <c r="O41" s="373"/>
      <c r="P41" s="373"/>
      <c r="Q41" s="373"/>
    </row>
    <row r="42" spans="1:17" ht="15" x14ac:dyDescent="0.25">
      <c r="A42" s="354" t="s">
        <v>208</v>
      </c>
      <c r="B42" s="421"/>
      <c r="C42" s="562"/>
      <c r="D42" s="420"/>
      <c r="E42" s="568"/>
      <c r="F42" s="568"/>
      <c r="G42" s="568"/>
      <c r="H42" s="568"/>
      <c r="I42" s="568"/>
      <c r="J42" s="568"/>
      <c r="K42" s="568"/>
      <c r="L42" s="568"/>
      <c r="M42" s="568"/>
      <c r="N42" s="568"/>
      <c r="O42" s="568"/>
      <c r="P42" s="568"/>
      <c r="Q42" s="568"/>
    </row>
    <row r="43" spans="1:17" ht="15" x14ac:dyDescent="0.25">
      <c r="A43" s="351" t="s">
        <v>209</v>
      </c>
      <c r="B43" s="421"/>
      <c r="C43" s="562"/>
      <c r="D43" s="420"/>
      <c r="E43" s="568"/>
      <c r="F43" s="568"/>
      <c r="G43" s="568"/>
      <c r="H43" s="568"/>
      <c r="I43" s="568"/>
      <c r="J43" s="568"/>
      <c r="K43" s="568"/>
      <c r="L43" s="568"/>
      <c r="M43" s="568"/>
      <c r="N43" s="568"/>
      <c r="O43" s="568"/>
      <c r="P43" s="568"/>
      <c r="Q43" s="568"/>
    </row>
    <row r="44" spans="1:17" ht="15" x14ac:dyDescent="0.25">
      <c r="A44" s="352" t="s">
        <v>210</v>
      </c>
      <c r="B44" s="353" t="s">
        <v>15</v>
      </c>
      <c r="C44" s="562"/>
      <c r="D44" s="420">
        <f>SUM(E44:Q44)</f>
        <v>0</v>
      </c>
      <c r="E44" s="587">
        <f>E42*E43</f>
        <v>0</v>
      </c>
      <c r="F44" s="587">
        <f t="shared" ref="F44:N44" si="22">F42*F43</f>
        <v>0</v>
      </c>
      <c r="G44" s="587">
        <f t="shared" si="22"/>
        <v>0</v>
      </c>
      <c r="H44" s="587">
        <f t="shared" si="22"/>
        <v>0</v>
      </c>
      <c r="I44" s="587">
        <f t="shared" si="22"/>
        <v>0</v>
      </c>
      <c r="J44" s="587">
        <f t="shared" si="22"/>
        <v>0</v>
      </c>
      <c r="K44" s="587">
        <f t="shared" si="22"/>
        <v>0</v>
      </c>
      <c r="L44" s="587">
        <f t="shared" si="22"/>
        <v>0</v>
      </c>
      <c r="M44" s="587">
        <f t="shared" si="22"/>
        <v>0</v>
      </c>
      <c r="N44" s="587">
        <f t="shared" si="22"/>
        <v>0</v>
      </c>
      <c r="O44" s="587">
        <f t="shared" ref="O44:Q44" si="23">O42*O43</f>
        <v>0</v>
      </c>
      <c r="P44" s="587">
        <f t="shared" si="23"/>
        <v>0</v>
      </c>
      <c r="Q44" s="587">
        <f t="shared" si="23"/>
        <v>0</v>
      </c>
    </row>
    <row r="45" spans="1:17" ht="15" x14ac:dyDescent="0.25">
      <c r="A45" s="350" t="s">
        <v>220</v>
      </c>
      <c r="B45" s="421"/>
      <c r="C45" s="372"/>
      <c r="D45" s="420"/>
      <c r="E45" s="373"/>
      <c r="F45" s="373"/>
      <c r="G45" s="373"/>
      <c r="H45" s="373"/>
      <c r="I45" s="373"/>
      <c r="J45" s="373"/>
      <c r="K45" s="373"/>
      <c r="L45" s="373"/>
      <c r="M45" s="373"/>
      <c r="N45" s="373"/>
      <c r="O45" s="373"/>
      <c r="P45" s="373"/>
      <c r="Q45" s="373"/>
    </row>
    <row r="46" spans="1:17" ht="15" x14ac:dyDescent="0.25">
      <c r="A46" s="351" t="s">
        <v>208</v>
      </c>
      <c r="B46" s="421"/>
      <c r="C46" s="562"/>
      <c r="D46" s="420"/>
      <c r="E46" s="568"/>
      <c r="F46" s="568"/>
      <c r="G46" s="568"/>
      <c r="H46" s="568"/>
      <c r="I46" s="568"/>
      <c r="J46" s="568"/>
      <c r="K46" s="568"/>
      <c r="L46" s="568"/>
      <c r="M46" s="568"/>
      <c r="N46" s="568"/>
      <c r="O46" s="568"/>
      <c r="P46" s="568"/>
      <c r="Q46" s="568"/>
    </row>
    <row r="47" spans="1:17" ht="15" x14ac:dyDescent="0.25">
      <c r="A47" s="351" t="s">
        <v>209</v>
      </c>
      <c r="B47" s="421"/>
      <c r="C47" s="562"/>
      <c r="D47" s="420"/>
      <c r="E47" s="568"/>
      <c r="F47" s="568"/>
      <c r="G47" s="568"/>
      <c r="H47" s="568"/>
      <c r="I47" s="568"/>
      <c r="J47" s="568"/>
      <c r="K47" s="568"/>
      <c r="L47" s="568"/>
      <c r="M47" s="568"/>
      <c r="N47" s="568"/>
      <c r="O47" s="568"/>
      <c r="P47" s="568"/>
      <c r="Q47" s="568"/>
    </row>
    <row r="48" spans="1:17" ht="15" x14ac:dyDescent="0.25">
      <c r="A48" s="352" t="s">
        <v>210</v>
      </c>
      <c r="B48" s="353" t="s">
        <v>15</v>
      </c>
      <c r="C48" s="562"/>
      <c r="D48" s="420">
        <f>SUM(E48:Q48)</f>
        <v>0</v>
      </c>
      <c r="E48" s="587">
        <f>E46*E47</f>
        <v>0</v>
      </c>
      <c r="F48" s="587">
        <f t="shared" ref="F48:N48" si="24">F46*F47</f>
        <v>0</v>
      </c>
      <c r="G48" s="587">
        <f t="shared" si="24"/>
        <v>0</v>
      </c>
      <c r="H48" s="587">
        <f t="shared" si="24"/>
        <v>0</v>
      </c>
      <c r="I48" s="587">
        <f t="shared" si="24"/>
        <v>0</v>
      </c>
      <c r="J48" s="587">
        <f t="shared" si="24"/>
        <v>0</v>
      </c>
      <c r="K48" s="587">
        <f t="shared" si="24"/>
        <v>0</v>
      </c>
      <c r="L48" s="587">
        <f t="shared" si="24"/>
        <v>0</v>
      </c>
      <c r="M48" s="587">
        <f t="shared" si="24"/>
        <v>0</v>
      </c>
      <c r="N48" s="587">
        <f t="shared" si="24"/>
        <v>0</v>
      </c>
      <c r="O48" s="587">
        <f t="shared" ref="O48:Q48" si="25">O46*O47</f>
        <v>0</v>
      </c>
      <c r="P48" s="587">
        <f t="shared" si="25"/>
        <v>0</v>
      </c>
      <c r="Q48" s="587">
        <f t="shared" si="25"/>
        <v>0</v>
      </c>
    </row>
    <row r="49" spans="1:17" ht="15" x14ac:dyDescent="0.25">
      <c r="A49" s="350" t="s">
        <v>221</v>
      </c>
      <c r="B49" s="421"/>
      <c r="C49" s="372"/>
      <c r="D49" s="420"/>
      <c r="E49" s="373"/>
      <c r="F49" s="373"/>
      <c r="G49" s="373"/>
      <c r="H49" s="373"/>
      <c r="I49" s="373"/>
      <c r="J49" s="373"/>
      <c r="K49" s="373"/>
      <c r="L49" s="373"/>
      <c r="M49" s="373"/>
      <c r="N49" s="373"/>
      <c r="O49" s="373"/>
      <c r="P49" s="373"/>
      <c r="Q49" s="373"/>
    </row>
    <row r="50" spans="1:17" ht="15" x14ac:dyDescent="0.25">
      <c r="A50" s="351" t="s">
        <v>208</v>
      </c>
      <c r="B50" s="421"/>
      <c r="C50" s="562"/>
      <c r="D50" s="420"/>
      <c r="E50" s="568"/>
      <c r="F50" s="568"/>
      <c r="G50" s="568"/>
      <c r="H50" s="568"/>
      <c r="I50" s="568"/>
      <c r="J50" s="568"/>
      <c r="K50" s="568"/>
      <c r="L50" s="568"/>
      <c r="M50" s="568"/>
      <c r="N50" s="568"/>
      <c r="O50" s="568"/>
      <c r="P50" s="568"/>
      <c r="Q50" s="568"/>
    </row>
    <row r="51" spans="1:17" ht="15" x14ac:dyDescent="0.25">
      <c r="A51" s="351" t="s">
        <v>209</v>
      </c>
      <c r="B51" s="421"/>
      <c r="C51" s="562"/>
      <c r="D51" s="420"/>
      <c r="E51" s="568"/>
      <c r="F51" s="568"/>
      <c r="G51" s="568"/>
      <c r="H51" s="568"/>
      <c r="I51" s="568"/>
      <c r="J51" s="568"/>
      <c r="K51" s="568"/>
      <c r="L51" s="568"/>
      <c r="M51" s="568"/>
      <c r="N51" s="568"/>
      <c r="O51" s="568"/>
      <c r="P51" s="568"/>
      <c r="Q51" s="568"/>
    </row>
    <row r="52" spans="1:17" ht="15" x14ac:dyDescent="0.25">
      <c r="A52" s="352" t="s">
        <v>210</v>
      </c>
      <c r="B52" s="353" t="s">
        <v>15</v>
      </c>
      <c r="C52" s="562"/>
      <c r="D52" s="420">
        <f>SUM(E52:Q52)</f>
        <v>0</v>
      </c>
      <c r="E52" s="587">
        <f>E50*E51</f>
        <v>0</v>
      </c>
      <c r="F52" s="587">
        <f t="shared" ref="F52:N52" si="26">F50*F51</f>
        <v>0</v>
      </c>
      <c r="G52" s="587">
        <f t="shared" si="26"/>
        <v>0</v>
      </c>
      <c r="H52" s="587">
        <f t="shared" si="26"/>
        <v>0</v>
      </c>
      <c r="I52" s="587">
        <f t="shared" si="26"/>
        <v>0</v>
      </c>
      <c r="J52" s="587">
        <f t="shared" si="26"/>
        <v>0</v>
      </c>
      <c r="K52" s="587">
        <f t="shared" si="26"/>
        <v>0</v>
      </c>
      <c r="L52" s="587">
        <f t="shared" si="26"/>
        <v>0</v>
      </c>
      <c r="M52" s="587">
        <f t="shared" si="26"/>
        <v>0</v>
      </c>
      <c r="N52" s="587">
        <f t="shared" si="26"/>
        <v>0</v>
      </c>
      <c r="O52" s="587">
        <f t="shared" ref="O52:Q52" si="27">O50*O51</f>
        <v>0</v>
      </c>
      <c r="P52" s="587">
        <f t="shared" si="27"/>
        <v>0</v>
      </c>
      <c r="Q52" s="587">
        <f t="shared" si="27"/>
        <v>0</v>
      </c>
    </row>
    <row r="53" spans="1:17" ht="15" x14ac:dyDescent="0.25">
      <c r="A53" s="350" t="s">
        <v>222</v>
      </c>
      <c r="B53" s="421"/>
      <c r="C53" s="372"/>
      <c r="D53" s="420"/>
      <c r="E53" s="373"/>
      <c r="F53" s="373"/>
      <c r="G53" s="373"/>
      <c r="H53" s="373"/>
      <c r="I53" s="373"/>
      <c r="J53" s="373"/>
      <c r="K53" s="373"/>
      <c r="L53" s="373"/>
      <c r="M53" s="373"/>
      <c r="N53" s="373"/>
      <c r="O53" s="373"/>
      <c r="P53" s="373"/>
      <c r="Q53" s="373"/>
    </row>
    <row r="54" spans="1:17" ht="15" x14ac:dyDescent="0.25">
      <c r="A54" s="351" t="s">
        <v>208</v>
      </c>
      <c r="B54" s="421"/>
      <c r="C54" s="562"/>
      <c r="D54" s="420"/>
      <c r="E54" s="568"/>
      <c r="F54" s="568"/>
      <c r="G54" s="568"/>
      <c r="H54" s="568"/>
      <c r="I54" s="568"/>
      <c r="J54" s="568"/>
      <c r="K54" s="568"/>
      <c r="L54" s="568"/>
      <c r="M54" s="568"/>
      <c r="N54" s="568"/>
      <c r="O54" s="568"/>
      <c r="P54" s="568"/>
      <c r="Q54" s="568"/>
    </row>
    <row r="55" spans="1:17" ht="15" x14ac:dyDescent="0.25">
      <c r="A55" s="351" t="s">
        <v>209</v>
      </c>
      <c r="B55" s="421"/>
      <c r="C55" s="562"/>
      <c r="D55" s="420"/>
      <c r="E55" s="568"/>
      <c r="F55" s="568"/>
      <c r="G55" s="568"/>
      <c r="H55" s="568"/>
      <c r="I55" s="568"/>
      <c r="J55" s="568"/>
      <c r="K55" s="568"/>
      <c r="L55" s="568"/>
      <c r="M55" s="568"/>
      <c r="N55" s="568"/>
      <c r="O55" s="568"/>
      <c r="P55" s="568"/>
      <c r="Q55" s="568"/>
    </row>
    <row r="56" spans="1:17" ht="15" x14ac:dyDescent="0.25">
      <c r="A56" s="352" t="s">
        <v>210</v>
      </c>
      <c r="B56" s="353" t="s">
        <v>15</v>
      </c>
      <c r="C56" s="562"/>
      <c r="D56" s="420">
        <f>SUM(E56:Q56)</f>
        <v>0</v>
      </c>
      <c r="E56" s="587">
        <f>E54*E55</f>
        <v>0</v>
      </c>
      <c r="F56" s="587">
        <f t="shared" ref="F56:N56" si="28">F54*F55</f>
        <v>0</v>
      </c>
      <c r="G56" s="587">
        <f t="shared" si="28"/>
        <v>0</v>
      </c>
      <c r="H56" s="587">
        <f t="shared" si="28"/>
        <v>0</v>
      </c>
      <c r="I56" s="587">
        <f t="shared" si="28"/>
        <v>0</v>
      </c>
      <c r="J56" s="587">
        <f t="shared" si="28"/>
        <v>0</v>
      </c>
      <c r="K56" s="587">
        <f t="shared" si="28"/>
        <v>0</v>
      </c>
      <c r="L56" s="587">
        <f t="shared" si="28"/>
        <v>0</v>
      </c>
      <c r="M56" s="587">
        <f t="shared" si="28"/>
        <v>0</v>
      </c>
      <c r="N56" s="587">
        <f t="shared" si="28"/>
        <v>0</v>
      </c>
      <c r="O56" s="587">
        <f t="shared" ref="O56:Q56" si="29">O54*O55</f>
        <v>0</v>
      </c>
      <c r="P56" s="587">
        <f t="shared" si="29"/>
        <v>0</v>
      </c>
      <c r="Q56" s="587">
        <f t="shared" si="29"/>
        <v>0</v>
      </c>
    </row>
    <row r="57" spans="1:17" ht="15" x14ac:dyDescent="0.25">
      <c r="A57" s="350" t="s">
        <v>223</v>
      </c>
      <c r="B57" s="421"/>
      <c r="C57" s="372"/>
      <c r="D57" s="420"/>
      <c r="E57" s="373"/>
      <c r="F57" s="373"/>
      <c r="G57" s="373"/>
      <c r="H57" s="373"/>
      <c r="I57" s="373"/>
      <c r="J57" s="373"/>
      <c r="K57" s="373"/>
      <c r="L57" s="373"/>
      <c r="M57" s="373"/>
      <c r="N57" s="373"/>
      <c r="O57" s="373"/>
      <c r="P57" s="373"/>
      <c r="Q57" s="373"/>
    </row>
    <row r="58" spans="1:17" ht="15" x14ac:dyDescent="0.25">
      <c r="A58" s="351" t="s">
        <v>208</v>
      </c>
      <c r="B58" s="421"/>
      <c r="C58" s="562"/>
      <c r="D58" s="420"/>
      <c r="E58" s="568"/>
      <c r="F58" s="568"/>
      <c r="G58" s="568"/>
      <c r="H58" s="568"/>
      <c r="I58" s="568"/>
      <c r="J58" s="568"/>
      <c r="K58" s="568"/>
      <c r="L58" s="568"/>
      <c r="M58" s="568"/>
      <c r="N58" s="568"/>
      <c r="O58" s="568"/>
      <c r="P58" s="568"/>
      <c r="Q58" s="568"/>
    </row>
    <row r="59" spans="1:17" ht="15" x14ac:dyDescent="0.25">
      <c r="A59" s="351" t="s">
        <v>209</v>
      </c>
      <c r="B59" s="421"/>
      <c r="C59" s="562"/>
      <c r="D59" s="420"/>
      <c r="E59" s="568"/>
      <c r="F59" s="568"/>
      <c r="G59" s="568"/>
      <c r="H59" s="568"/>
      <c r="I59" s="568"/>
      <c r="J59" s="568"/>
      <c r="K59" s="568"/>
      <c r="L59" s="568"/>
      <c r="M59" s="568"/>
      <c r="N59" s="568"/>
      <c r="O59" s="568"/>
      <c r="P59" s="568"/>
      <c r="Q59" s="568"/>
    </row>
    <row r="60" spans="1:17" ht="15" x14ac:dyDescent="0.25">
      <c r="A60" s="352" t="s">
        <v>210</v>
      </c>
      <c r="B60" s="353" t="s">
        <v>15</v>
      </c>
      <c r="C60" s="562"/>
      <c r="D60" s="420">
        <f>SUM(E60:Q60)</f>
        <v>0</v>
      </c>
      <c r="E60" s="587">
        <f>E58*E59</f>
        <v>0</v>
      </c>
      <c r="F60" s="587">
        <f t="shared" ref="F60:N60" si="30">F58*F59</f>
        <v>0</v>
      </c>
      <c r="G60" s="587">
        <f t="shared" si="30"/>
        <v>0</v>
      </c>
      <c r="H60" s="587">
        <f t="shared" si="30"/>
        <v>0</v>
      </c>
      <c r="I60" s="587">
        <f t="shared" si="30"/>
        <v>0</v>
      </c>
      <c r="J60" s="587">
        <f t="shared" si="30"/>
        <v>0</v>
      </c>
      <c r="K60" s="587">
        <f t="shared" si="30"/>
        <v>0</v>
      </c>
      <c r="L60" s="587">
        <f t="shared" si="30"/>
        <v>0</v>
      </c>
      <c r="M60" s="587">
        <f t="shared" si="30"/>
        <v>0</v>
      </c>
      <c r="N60" s="587">
        <f t="shared" si="30"/>
        <v>0</v>
      </c>
      <c r="O60" s="587">
        <f t="shared" ref="O60:Q60" si="31">O58*O59</f>
        <v>0</v>
      </c>
      <c r="P60" s="587">
        <f t="shared" si="31"/>
        <v>0</v>
      </c>
      <c r="Q60" s="587">
        <f t="shared" si="31"/>
        <v>0</v>
      </c>
    </row>
    <row r="61" spans="1:17" ht="15" x14ac:dyDescent="0.25">
      <c r="A61" s="350" t="s">
        <v>224</v>
      </c>
      <c r="B61" s="421"/>
      <c r="C61" s="372"/>
      <c r="D61" s="420"/>
      <c r="E61" s="373"/>
      <c r="F61" s="373"/>
      <c r="G61" s="373"/>
      <c r="H61" s="373"/>
      <c r="I61" s="373"/>
      <c r="J61" s="373"/>
      <c r="K61" s="373"/>
      <c r="L61" s="373"/>
      <c r="M61" s="373"/>
      <c r="N61" s="373"/>
      <c r="O61" s="373"/>
      <c r="P61" s="373"/>
      <c r="Q61" s="373"/>
    </row>
    <row r="62" spans="1:17" ht="15" x14ac:dyDescent="0.25">
      <c r="A62" s="351" t="s">
        <v>208</v>
      </c>
      <c r="B62" s="421"/>
      <c r="C62" s="562"/>
      <c r="D62" s="420"/>
      <c r="E62" s="568"/>
      <c r="F62" s="568"/>
      <c r="G62" s="568"/>
      <c r="H62" s="568"/>
      <c r="I62" s="568"/>
      <c r="J62" s="568"/>
      <c r="K62" s="568"/>
      <c r="L62" s="568"/>
      <c r="M62" s="568"/>
      <c r="N62" s="568"/>
      <c r="O62" s="568"/>
      <c r="P62" s="568"/>
      <c r="Q62" s="568"/>
    </row>
    <row r="63" spans="1:17" ht="15" x14ac:dyDescent="0.25">
      <c r="A63" s="351" t="s">
        <v>209</v>
      </c>
      <c r="B63" s="421"/>
      <c r="C63" s="562"/>
      <c r="D63" s="420"/>
      <c r="E63" s="568"/>
      <c r="F63" s="568"/>
      <c r="G63" s="568"/>
      <c r="H63" s="568"/>
      <c r="I63" s="568"/>
      <c r="J63" s="568"/>
      <c r="K63" s="568"/>
      <c r="L63" s="568"/>
      <c r="M63" s="568"/>
      <c r="N63" s="568"/>
      <c r="O63" s="568"/>
      <c r="P63" s="568"/>
      <c r="Q63" s="568"/>
    </row>
    <row r="64" spans="1:17" ht="15" x14ac:dyDescent="0.25">
      <c r="A64" s="352" t="s">
        <v>210</v>
      </c>
      <c r="B64" s="353" t="s">
        <v>15</v>
      </c>
      <c r="C64" s="562"/>
      <c r="D64" s="420">
        <f>SUM(E64:Q64)</f>
        <v>0</v>
      </c>
      <c r="E64" s="587">
        <f>E62*E63</f>
        <v>0</v>
      </c>
      <c r="F64" s="587">
        <f t="shared" ref="F64:N64" si="32">F62*F63</f>
        <v>0</v>
      </c>
      <c r="G64" s="587">
        <f t="shared" si="32"/>
        <v>0</v>
      </c>
      <c r="H64" s="587">
        <f t="shared" si="32"/>
        <v>0</v>
      </c>
      <c r="I64" s="587">
        <f t="shared" si="32"/>
        <v>0</v>
      </c>
      <c r="J64" s="587">
        <f t="shared" si="32"/>
        <v>0</v>
      </c>
      <c r="K64" s="587">
        <f t="shared" si="32"/>
        <v>0</v>
      </c>
      <c r="L64" s="587">
        <f t="shared" si="32"/>
        <v>0</v>
      </c>
      <c r="M64" s="587">
        <f t="shared" si="32"/>
        <v>0</v>
      </c>
      <c r="N64" s="587">
        <f t="shared" si="32"/>
        <v>0</v>
      </c>
      <c r="O64" s="587">
        <f t="shared" ref="O64:Q64" si="33">O62*O63</f>
        <v>0</v>
      </c>
      <c r="P64" s="587">
        <f t="shared" si="33"/>
        <v>0</v>
      </c>
      <c r="Q64" s="587">
        <f t="shared" si="33"/>
        <v>0</v>
      </c>
    </row>
  </sheetData>
  <sheetProtection algorithmName="SHA-512" hashValue="tzRPbs80UM2IG8iLAiHJarn0ygxyiLTplr28LXRTRkPIstIX4SFPm9AVaZX5kBvD3BRfpXCocYCLMS6A2NEo7g==" saltValue="hcOG8yLXUT8tq83mTGHj9g==" spinCount="100000" sheet="1" formatCells="0" formatColumns="0" formatRows="0"/>
  <conditionalFormatting sqref="A5:A64">
    <cfRule type="expression" dxfId="97" priority="184" stopIfTrue="1">
      <formula>#REF!="NEI"</formula>
    </cfRule>
  </conditionalFormatting>
  <conditionalFormatting sqref="A4:B4 D4:D8 B8:D8 C10:D12 C14:D16 C18:D20 C22:D24 C26:D28 C30:D32 C34:D36 C38:D40 C42:D44 C46:D48 C50:D52 C54:D56 C58:D60 C62:D64">
    <cfRule type="expression" dxfId="96" priority="721" stopIfTrue="1">
      <formula>#REF!="NEI"</formula>
    </cfRule>
  </conditionalFormatting>
  <conditionalFormatting sqref="B5:B7">
    <cfRule type="expression" dxfId="95" priority="104" stopIfTrue="1">
      <formula>#REF!="NEI"</formula>
    </cfRule>
  </conditionalFormatting>
  <conditionalFormatting sqref="B10:B64">
    <cfRule type="expression" dxfId="94" priority="33" stopIfTrue="1">
      <formula>#REF!="NEI"</formula>
    </cfRule>
  </conditionalFormatting>
  <conditionalFormatting sqref="C1:C7">
    <cfRule type="expression" dxfId="93" priority="405" stopIfTrue="1">
      <formula>#REF!="NEI"</formula>
    </cfRule>
  </conditionalFormatting>
  <conditionalFormatting sqref="C9:F9">
    <cfRule type="expression" dxfId="92" priority="233" stopIfTrue="1">
      <formula>#REF!="NEI"</formula>
    </cfRule>
  </conditionalFormatting>
  <conditionalFormatting sqref="C13:F13">
    <cfRule type="expression" dxfId="91" priority="229" stopIfTrue="1">
      <formula>#REF!="NEI"</formula>
    </cfRule>
  </conditionalFormatting>
  <conditionalFormatting sqref="C17:F17">
    <cfRule type="expression" dxfId="90" priority="227" stopIfTrue="1">
      <formula>#REF!="NEI"</formula>
    </cfRule>
  </conditionalFormatting>
  <conditionalFormatting sqref="C21:F21">
    <cfRule type="expression" dxfId="89" priority="223" stopIfTrue="1">
      <formula>#REF!="NEI"</formula>
    </cfRule>
  </conditionalFormatting>
  <conditionalFormatting sqref="C25:F25">
    <cfRule type="expression" dxfId="88" priority="219" stopIfTrue="1">
      <formula>#REF!="NEI"</formula>
    </cfRule>
  </conditionalFormatting>
  <conditionalFormatting sqref="C29:F29">
    <cfRule type="expression" dxfId="87" priority="215" stopIfTrue="1">
      <formula>#REF!="NEI"</formula>
    </cfRule>
  </conditionalFormatting>
  <conditionalFormatting sqref="C33:F33">
    <cfRule type="expression" dxfId="86" priority="211" stopIfTrue="1">
      <formula>#REF!="NEI"</formula>
    </cfRule>
  </conditionalFormatting>
  <conditionalFormatting sqref="C37:F37">
    <cfRule type="expression" dxfId="85" priority="207" stopIfTrue="1">
      <formula>#REF!="NEI"</formula>
    </cfRule>
  </conditionalFormatting>
  <conditionalFormatting sqref="C41:F41">
    <cfRule type="expression" dxfId="84" priority="203" stopIfTrue="1">
      <formula>#REF!="NEI"</formula>
    </cfRule>
  </conditionalFormatting>
  <conditionalFormatting sqref="C45:F45">
    <cfRule type="expression" dxfId="83" priority="199" stopIfTrue="1">
      <formula>#REF!="NEI"</formula>
    </cfRule>
  </conditionalFormatting>
  <conditionalFormatting sqref="C49:F49">
    <cfRule type="expression" dxfId="82" priority="195" stopIfTrue="1">
      <formula>#REF!="NEI"</formula>
    </cfRule>
  </conditionalFormatting>
  <conditionalFormatting sqref="C53:F53">
    <cfRule type="expression" dxfId="81" priority="191" stopIfTrue="1">
      <formula>#REF!="NEI"</formula>
    </cfRule>
  </conditionalFormatting>
  <conditionalFormatting sqref="C57:F57">
    <cfRule type="expression" dxfId="80" priority="187" stopIfTrue="1">
      <formula>#REF!="NEI"</formula>
    </cfRule>
  </conditionalFormatting>
  <conditionalFormatting sqref="C61:F61">
    <cfRule type="expression" dxfId="79" priority="183" stopIfTrue="1">
      <formula>#REF!="NEI"</formula>
    </cfRule>
  </conditionalFormatting>
  <conditionalFormatting sqref="E3">
    <cfRule type="expression" dxfId="78" priority="714" stopIfTrue="1">
      <formula>#REF!="NEI"</formula>
    </cfRule>
  </conditionalFormatting>
  <conditionalFormatting sqref="E16:E17">
    <cfRule type="expression" dxfId="77" priority="225" stopIfTrue="1">
      <formula>#REF!="NEI"</formula>
    </cfRule>
  </conditionalFormatting>
  <conditionalFormatting sqref="E20:E21">
    <cfRule type="expression" dxfId="76" priority="221" stopIfTrue="1">
      <formula>#REF!="NEI"</formula>
    </cfRule>
  </conditionalFormatting>
  <conditionalFormatting sqref="E24:E25">
    <cfRule type="expression" dxfId="75" priority="217" stopIfTrue="1">
      <formula>#REF!="NEI"</formula>
    </cfRule>
  </conditionalFormatting>
  <conditionalFormatting sqref="E28:E29">
    <cfRule type="expression" dxfId="74" priority="213" stopIfTrue="1">
      <formula>#REF!="NEI"</formula>
    </cfRule>
  </conditionalFormatting>
  <conditionalFormatting sqref="E32:E33">
    <cfRule type="expression" dxfId="73" priority="209" stopIfTrue="1">
      <formula>#REF!="NEI"</formula>
    </cfRule>
  </conditionalFormatting>
  <conditionalFormatting sqref="E36:E37">
    <cfRule type="expression" dxfId="72" priority="205" stopIfTrue="1">
      <formula>#REF!="NEI"</formula>
    </cfRule>
  </conditionalFormatting>
  <conditionalFormatting sqref="E40:E41">
    <cfRule type="expression" dxfId="71" priority="201" stopIfTrue="1">
      <formula>#REF!="NEI"</formula>
    </cfRule>
  </conditionalFormatting>
  <conditionalFormatting sqref="E44:E45">
    <cfRule type="expression" dxfId="70" priority="197" stopIfTrue="1">
      <formula>#REF!="NEI"</formula>
    </cfRule>
  </conditionalFormatting>
  <conditionalFormatting sqref="E48:E49">
    <cfRule type="expression" dxfId="69" priority="193" stopIfTrue="1">
      <formula>#REF!="NEI"</formula>
    </cfRule>
  </conditionalFormatting>
  <conditionalFormatting sqref="E52:E53">
    <cfRule type="expression" dxfId="68" priority="189" stopIfTrue="1">
      <formula>#REF!="NEI"</formula>
    </cfRule>
  </conditionalFormatting>
  <conditionalFormatting sqref="E56:E57">
    <cfRule type="expression" dxfId="67" priority="185" stopIfTrue="1">
      <formula>#REF!="NEI"</formula>
    </cfRule>
  </conditionalFormatting>
  <conditionalFormatting sqref="E60:E61">
    <cfRule type="expression" dxfId="66" priority="181" stopIfTrue="1">
      <formula>#REF!="NEI"</formula>
    </cfRule>
  </conditionalFormatting>
  <conditionalFormatting sqref="E5:F5">
    <cfRule type="expression" dxfId="65" priority="655" stopIfTrue="1">
      <formula>#REF!="NEI"</formula>
    </cfRule>
  </conditionalFormatting>
  <conditionalFormatting sqref="E16:F16 E20:F20 E24:F24 E28:F28 E32:F32 E36:F36 E40:F40 E44:F44 E48:F48 E52:F52 E56:F56 E60:F60">
    <cfRule type="expression" dxfId="64" priority="323" stopIfTrue="1">
      <formula>#REF!="NEI"</formula>
    </cfRule>
  </conditionalFormatting>
  <conditionalFormatting sqref="E64:F64">
    <cfRule type="expression" dxfId="63" priority="321" stopIfTrue="1">
      <formula>#REF!="NEI"</formula>
    </cfRule>
  </conditionalFormatting>
  <conditionalFormatting sqref="E4:Q4">
    <cfRule type="expression" dxfId="62" priority="590" stopIfTrue="1">
      <formula>#REF!="NEI"</formula>
    </cfRule>
  </conditionalFormatting>
  <conditionalFormatting sqref="E6:Q7">
    <cfRule type="expression" dxfId="61" priority="3" stopIfTrue="1">
      <formula>#REF!="NEI"</formula>
    </cfRule>
  </conditionalFormatting>
  <conditionalFormatting sqref="E10:Q11">
    <cfRule type="expression" dxfId="60" priority="1" stopIfTrue="1">
      <formula>#REF!="NEI"</formula>
    </cfRule>
  </conditionalFormatting>
  <conditionalFormatting sqref="E14:Q15">
    <cfRule type="expression" dxfId="59" priority="29" stopIfTrue="1">
      <formula>#REF!="NEI"</formula>
    </cfRule>
  </conditionalFormatting>
  <conditionalFormatting sqref="E18:Q19">
    <cfRule type="expression" dxfId="58" priority="27" stopIfTrue="1">
      <formula>#REF!="NEI"</formula>
    </cfRule>
  </conditionalFormatting>
  <conditionalFormatting sqref="E22:Q23">
    <cfRule type="expression" dxfId="57" priority="25" stopIfTrue="1">
      <formula>#REF!="NEI"</formula>
    </cfRule>
  </conditionalFormatting>
  <conditionalFormatting sqref="E26:Q27">
    <cfRule type="expression" dxfId="56" priority="23" stopIfTrue="1">
      <formula>#REF!="NEI"</formula>
    </cfRule>
  </conditionalFormatting>
  <conditionalFormatting sqref="E30:Q31">
    <cfRule type="expression" dxfId="55" priority="21" stopIfTrue="1">
      <formula>#REF!="NEI"</formula>
    </cfRule>
  </conditionalFormatting>
  <conditionalFormatting sqref="E34:Q35">
    <cfRule type="expression" dxfId="54" priority="19" stopIfTrue="1">
      <formula>#REF!="NEI"</formula>
    </cfRule>
  </conditionalFormatting>
  <conditionalFormatting sqref="E38:Q39">
    <cfRule type="expression" dxfId="53" priority="17" stopIfTrue="1">
      <formula>#REF!="NEI"</formula>
    </cfRule>
  </conditionalFormatting>
  <conditionalFormatting sqref="E42:Q43">
    <cfRule type="expression" dxfId="52" priority="15" stopIfTrue="1">
      <formula>#REF!="NEI"</formula>
    </cfRule>
  </conditionalFormatting>
  <conditionalFormatting sqref="E46:Q47">
    <cfRule type="expression" dxfId="51" priority="13" stopIfTrue="1">
      <formula>#REF!="NEI"</formula>
    </cfRule>
  </conditionalFormatting>
  <conditionalFormatting sqref="E50:Q51">
    <cfRule type="expression" dxfId="50" priority="11" stopIfTrue="1">
      <formula>#REF!="NEI"</formula>
    </cfRule>
  </conditionalFormatting>
  <conditionalFormatting sqref="E54:Q55">
    <cfRule type="expression" dxfId="49" priority="9" stopIfTrue="1">
      <formula>#REF!="NEI"</formula>
    </cfRule>
  </conditionalFormatting>
  <conditionalFormatting sqref="E58:Q59">
    <cfRule type="expression" dxfId="48" priority="7" stopIfTrue="1">
      <formula>#REF!="NEI"</formula>
    </cfRule>
  </conditionalFormatting>
  <conditionalFormatting sqref="E62:Q63">
    <cfRule type="expression" dxfId="47" priority="5" stopIfTrue="1">
      <formula>#REF!="NEI"</formula>
    </cfRule>
  </conditionalFormatting>
  <conditionalFormatting sqref="H5:Q5">
    <cfRule type="expression" dxfId="46" priority="715" stopIfTrue="1">
      <formula>#REF!="NEI"</formula>
    </cfRule>
  </conditionalFormatting>
  <conditionalFormatting sqref="H9:Q9">
    <cfRule type="expression" dxfId="45" priority="234" stopIfTrue="1">
      <formula>#REF!="NEI"</formula>
    </cfRule>
  </conditionalFormatting>
  <conditionalFormatting sqref="H13:Q13">
    <cfRule type="expression" dxfId="44" priority="230" stopIfTrue="1">
      <formula>#REF!="NEI"</formula>
    </cfRule>
  </conditionalFormatting>
  <conditionalFormatting sqref="H17:Q17">
    <cfRule type="expression" dxfId="43" priority="226" stopIfTrue="1">
      <formula>#REF!="NEI"</formula>
    </cfRule>
  </conditionalFormatting>
  <conditionalFormatting sqref="H21:Q21">
    <cfRule type="expression" dxfId="42" priority="222" stopIfTrue="1">
      <formula>#REF!="NEI"</formula>
    </cfRule>
  </conditionalFormatting>
  <conditionalFormatting sqref="H25:Q25">
    <cfRule type="expression" dxfId="41" priority="218" stopIfTrue="1">
      <formula>#REF!="NEI"</formula>
    </cfRule>
  </conditionalFormatting>
  <conditionalFormatting sqref="H29:Q29">
    <cfRule type="expression" dxfId="40" priority="214" stopIfTrue="1">
      <formula>#REF!="NEI"</formula>
    </cfRule>
  </conditionalFormatting>
  <conditionalFormatting sqref="H33:Q33">
    <cfRule type="expression" dxfId="39" priority="210" stopIfTrue="1">
      <formula>#REF!="NEI"</formula>
    </cfRule>
  </conditionalFormatting>
  <conditionalFormatting sqref="H37:Q37">
    <cfRule type="expression" dxfId="38" priority="206" stopIfTrue="1">
      <formula>#REF!="NEI"</formula>
    </cfRule>
  </conditionalFormatting>
  <conditionalFormatting sqref="H41:Q41">
    <cfRule type="expression" dxfId="37" priority="202" stopIfTrue="1">
      <formula>#REF!="NEI"</formula>
    </cfRule>
  </conditionalFormatting>
  <conditionalFormatting sqref="H45:Q45">
    <cfRule type="expression" dxfId="36" priority="198" stopIfTrue="1">
      <formula>#REF!="NEI"</formula>
    </cfRule>
  </conditionalFormatting>
  <conditionalFormatting sqref="H49:Q49">
    <cfRule type="expression" dxfId="35" priority="194" stopIfTrue="1">
      <formula>#REF!="NEI"</formula>
    </cfRule>
  </conditionalFormatting>
  <conditionalFormatting sqref="H53:Q53">
    <cfRule type="expression" dxfId="34" priority="190" stopIfTrue="1">
      <formula>#REF!="NEI"</formula>
    </cfRule>
  </conditionalFormatting>
  <conditionalFormatting sqref="H57:Q57">
    <cfRule type="expression" dxfId="33" priority="186" stopIfTrue="1">
      <formula>#REF!="NEI"</formula>
    </cfRule>
  </conditionalFormatting>
  <conditionalFormatting sqref="H61:Q61">
    <cfRule type="expression" dxfId="32" priority="182" stopIfTrue="1">
      <formula>#REF!="NEI"</formula>
    </cfRule>
  </conditionalFormatting>
  <conditionalFormatting sqref="J12:Q12 J16:Q16 J20:Q20 J24:Q24 J28:Q28 J32:Q32 J36:Q36 J40:Q40 J44:Q44 J48:Q48 J52:Q52 J56:Q56 J60:Q60 J64:Q64">
    <cfRule type="expression" dxfId="31" priority="322" stopIfTrue="1">
      <formula>#REF!="NEI"</formula>
    </cfRule>
  </conditionalFormatting>
  <pageMargins left="0.7" right="0.7" top="0.75" bottom="0.75" header="0.3" footer="0.3"/>
  <pageSetup paperSize="9" scale="4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Tabeller!$G$44:$G$49</xm:f>
          </x14:formula1>
          <xm:sqref>B40 B44 B36 B32 B56 B52 B12 B48 B16 B20 B24 B28 B60 B64 B8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pageSetUpPr fitToPage="1"/>
  </sheetPr>
  <dimension ref="B1:R59"/>
  <sheetViews>
    <sheetView showGridLines="0" zoomScaleNormal="100" workbookViewId="0">
      <selection activeCell="D14" sqref="D14"/>
    </sheetView>
  </sheetViews>
  <sheetFormatPr baseColWidth="10" defaultColWidth="9.140625" defaultRowHeight="15" x14ac:dyDescent="0.25"/>
  <cols>
    <col min="1" max="1" width="1.5703125" style="19" customWidth="1"/>
    <col min="2" max="2" width="33.42578125" style="19" customWidth="1"/>
    <col min="3" max="3" width="15" style="19" customWidth="1"/>
    <col min="4" max="13" width="12.42578125" style="19" customWidth="1"/>
    <col min="14" max="16" width="12.42578125" customWidth="1"/>
    <col min="19" max="16384" width="9.140625" style="19"/>
  </cols>
  <sheetData>
    <row r="1" spans="2:18" s="36" customFormat="1" x14ac:dyDescent="0.25">
      <c r="B1" s="24" t="s">
        <v>9</v>
      </c>
      <c r="C1" s="45" t="str">
        <f>IF(Registrering!B3="","",Registrering!B3)</f>
        <v/>
      </c>
      <c r="D1" s="24"/>
      <c r="E1" s="569"/>
      <c r="F1" s="569"/>
      <c r="G1" s="569"/>
      <c r="H1" s="569"/>
      <c r="I1" s="569"/>
      <c r="J1" s="39"/>
      <c r="K1" s="46"/>
      <c r="L1" s="38"/>
      <c r="M1" s="569"/>
      <c r="N1"/>
      <c r="O1"/>
      <c r="P1"/>
      <c r="Q1"/>
      <c r="R1"/>
    </row>
    <row r="2" spans="2:18" s="36" customFormat="1" x14ac:dyDescent="0.25">
      <c r="B2" s="24" t="s">
        <v>225</v>
      </c>
      <c r="C2" s="45" t="e">
        <f>IF(Registrering!#REF!="","",Registrering!#REF!)</f>
        <v>#REF!</v>
      </c>
      <c r="D2" s="37"/>
      <c r="E2" s="569"/>
      <c r="F2" s="569"/>
      <c r="G2" s="569"/>
      <c r="H2" s="569"/>
      <c r="I2" s="569"/>
      <c r="J2" s="39"/>
      <c r="K2" s="46"/>
      <c r="L2" s="38"/>
      <c r="M2" s="569"/>
      <c r="N2"/>
      <c r="O2"/>
      <c r="P2"/>
      <c r="Q2"/>
      <c r="R2"/>
    </row>
    <row r="3" spans="2:18" s="36" customFormat="1" ht="3" customHeight="1" x14ac:dyDescent="0.25">
      <c r="B3" s="24"/>
      <c r="C3" s="45"/>
      <c r="D3" s="37"/>
      <c r="E3" s="569"/>
      <c r="F3" s="569"/>
      <c r="G3" s="569"/>
      <c r="H3" s="569"/>
      <c r="I3" s="569"/>
      <c r="J3" s="39"/>
      <c r="K3" s="46"/>
      <c r="L3" s="38"/>
      <c r="M3" s="569"/>
      <c r="N3"/>
      <c r="O3"/>
      <c r="P3"/>
      <c r="Q3"/>
      <c r="R3"/>
    </row>
    <row r="4" spans="2:18" s="36" customFormat="1" x14ac:dyDescent="0.25">
      <c r="B4" s="222" t="s">
        <v>226</v>
      </c>
      <c r="C4" s="11" t="s">
        <v>25</v>
      </c>
      <c r="D4" s="325" t="e">
        <f>Budsjett!#REF!</f>
        <v>#REF!</v>
      </c>
      <c r="E4" s="326" t="e">
        <f>Budsjett!#REF!</f>
        <v>#REF!</v>
      </c>
      <c r="F4" s="326" t="e">
        <f>Budsjett!#REF!</f>
        <v>#REF!</v>
      </c>
      <c r="G4" s="326" t="e">
        <f>Budsjett!#REF!</f>
        <v>#REF!</v>
      </c>
      <c r="H4" s="326" t="e">
        <f>Budsjett!#REF!</f>
        <v>#REF!</v>
      </c>
      <c r="I4" s="325" t="e">
        <f>Budsjett!#REF!</f>
        <v>#REF!</v>
      </c>
      <c r="J4" s="325" t="e">
        <f>Budsjett!#REF!</f>
        <v>#REF!</v>
      </c>
      <c r="K4" s="325" t="e">
        <f>Budsjett!#REF!</f>
        <v>#REF!</v>
      </c>
      <c r="L4" s="325" t="e">
        <f>Budsjett!#REF!</f>
        <v>#REF!</v>
      </c>
      <c r="M4" s="325" t="e">
        <f>Budsjett!#REF!</f>
        <v>#REF!</v>
      </c>
      <c r="N4" s="325" t="e">
        <f>Budsjett!#REF!</f>
        <v>#REF!</v>
      </c>
      <c r="O4" s="325" t="e">
        <f>Budsjett!#REF!</f>
        <v>#REF!</v>
      </c>
      <c r="P4" s="325" t="e">
        <f>Budsjett!#REF!</f>
        <v>#REF!</v>
      </c>
      <c r="Q4"/>
      <c r="R4"/>
    </row>
    <row r="5" spans="2:18" s="36" customFormat="1" x14ac:dyDescent="0.25">
      <c r="B5" s="588" t="s">
        <v>112</v>
      </c>
      <c r="C5" s="364" t="e">
        <f>SUM(D5:P5)</f>
        <v>#REF!</v>
      </c>
      <c r="D5" s="364" t="e">
        <f>Budsjett!#REF!/12</f>
        <v>#REF!</v>
      </c>
      <c r="E5" s="364" t="e">
        <f>Budsjett!#REF!/12</f>
        <v>#REF!</v>
      </c>
      <c r="F5" s="364" t="e">
        <f>Budsjett!#REF!/12</f>
        <v>#REF!</v>
      </c>
      <c r="G5" s="364" t="e">
        <f>Budsjett!#REF!/12</f>
        <v>#REF!</v>
      </c>
      <c r="H5" s="364" t="e">
        <f>Budsjett!#REF!/12</f>
        <v>#REF!</v>
      </c>
      <c r="I5" s="364" t="e">
        <f>Budsjett!#REF!/12</f>
        <v>#REF!</v>
      </c>
      <c r="J5" s="364" t="e">
        <f>Budsjett!#REF!/12</f>
        <v>#REF!</v>
      </c>
      <c r="K5" s="364" t="e">
        <f>Budsjett!#REF!/12</f>
        <v>#REF!</v>
      </c>
      <c r="L5" s="364" t="e">
        <f>Budsjett!#REF!/12</f>
        <v>#REF!</v>
      </c>
      <c r="M5" s="364" t="e">
        <f>Budsjett!#REF!/12</f>
        <v>#REF!</v>
      </c>
      <c r="N5" s="364" t="e">
        <f>Budsjett!#REF!/12</f>
        <v>#REF!</v>
      </c>
      <c r="O5" s="364" t="e">
        <f>Budsjett!#REF!/12</f>
        <v>#REF!</v>
      </c>
      <c r="P5" s="364" t="e">
        <f>Budsjett!#REF!/12</f>
        <v>#REF!</v>
      </c>
      <c r="Q5"/>
      <c r="R5"/>
    </row>
    <row r="6" spans="2:18" s="36" customFormat="1" x14ac:dyDescent="0.25">
      <c r="B6" s="588" t="s">
        <v>227</v>
      </c>
      <c r="C6" s="364">
        <f t="shared" ref="C6:C8" si="0">SUM(D6:P6)</f>
        <v>0</v>
      </c>
      <c r="D6" s="364">
        <f>Budsjett!J15</f>
        <v>0</v>
      </c>
      <c r="E6" s="364">
        <f>Budsjett!K15</f>
        <v>0</v>
      </c>
      <c r="F6" s="364">
        <f>Budsjett!L15</f>
        <v>0</v>
      </c>
      <c r="G6" s="364">
        <f>Budsjett!M15</f>
        <v>0</v>
      </c>
      <c r="H6" s="364">
        <f>Budsjett!N15</f>
        <v>0</v>
      </c>
      <c r="I6" s="364">
        <f>Budsjett!O15</f>
        <v>0</v>
      </c>
      <c r="J6" s="364">
        <f>Budsjett!P15</f>
        <v>0</v>
      </c>
      <c r="K6" s="364">
        <f>Budsjett!Q15</f>
        <v>0</v>
      </c>
      <c r="L6" s="364">
        <f>Budsjett!R15</f>
        <v>0</v>
      </c>
      <c r="M6" s="364">
        <f>Budsjett!S15</f>
        <v>0</v>
      </c>
      <c r="N6" s="364">
        <f>Budsjett!T15</f>
        <v>0</v>
      </c>
      <c r="O6" s="364">
        <f>Budsjett!U15</f>
        <v>0</v>
      </c>
      <c r="P6" s="364">
        <f>Budsjett!V15</f>
        <v>0</v>
      </c>
      <c r="Q6"/>
      <c r="R6"/>
    </row>
    <row r="7" spans="2:18" s="36" customFormat="1" x14ac:dyDescent="0.25">
      <c r="B7" s="588" t="s">
        <v>228</v>
      </c>
      <c r="C7" s="364" t="e">
        <f t="shared" si="0"/>
        <v>#REF!</v>
      </c>
      <c r="D7" s="364" t="e">
        <f>Budsjett!#REF!</f>
        <v>#REF!</v>
      </c>
      <c r="E7" s="364" t="e">
        <f>Budsjett!#REF!</f>
        <v>#REF!</v>
      </c>
      <c r="F7" s="364" t="e">
        <f>Budsjett!#REF!</f>
        <v>#REF!</v>
      </c>
      <c r="G7" s="364" t="e">
        <f>Budsjett!#REF!</f>
        <v>#REF!</v>
      </c>
      <c r="H7" s="364" t="e">
        <f>Budsjett!#REF!</f>
        <v>#REF!</v>
      </c>
      <c r="I7" s="364" t="e">
        <f>Budsjett!#REF!</f>
        <v>#REF!</v>
      </c>
      <c r="J7" s="364" t="e">
        <f>Budsjett!#REF!</f>
        <v>#REF!</v>
      </c>
      <c r="K7" s="364" t="e">
        <f>Budsjett!#REF!</f>
        <v>#REF!</v>
      </c>
      <c r="L7" s="364" t="e">
        <f>Budsjett!#REF!</f>
        <v>#REF!</v>
      </c>
      <c r="M7" s="364" t="e">
        <f>Budsjett!#REF!</f>
        <v>#REF!</v>
      </c>
      <c r="N7" s="364" t="e">
        <f>Budsjett!#REF!</f>
        <v>#REF!</v>
      </c>
      <c r="O7" s="364" t="e">
        <f>Budsjett!#REF!</f>
        <v>#REF!</v>
      </c>
      <c r="P7" s="364" t="e">
        <f>Budsjett!#REF!</f>
        <v>#REF!</v>
      </c>
      <c r="Q7"/>
      <c r="R7"/>
    </row>
    <row r="8" spans="2:18" s="36" customFormat="1" x14ac:dyDescent="0.25">
      <c r="B8" s="318" t="s">
        <v>43</v>
      </c>
      <c r="C8" s="364">
        <f t="shared" si="0"/>
        <v>0</v>
      </c>
      <c r="D8" s="364">
        <f>Budsjett!J29/Tabeller!$H$5</f>
        <v>0</v>
      </c>
      <c r="E8" s="364">
        <f>Budsjett!K29/Tabeller!$H$5</f>
        <v>0</v>
      </c>
      <c r="F8" s="364">
        <f>Budsjett!L29/Tabeller!$H$5</f>
        <v>0</v>
      </c>
      <c r="G8" s="364">
        <f>Budsjett!M29/Tabeller!$H$5</f>
        <v>0</v>
      </c>
      <c r="H8" s="364">
        <f>Budsjett!N29/Tabeller!$H$5</f>
        <v>0</v>
      </c>
      <c r="I8" s="364">
        <f>Budsjett!O29/Tabeller!$H$5</f>
        <v>0</v>
      </c>
      <c r="J8" s="364">
        <f>Budsjett!P29/Tabeller!$H$5</f>
        <v>0</v>
      </c>
      <c r="K8" s="364">
        <f>Budsjett!Q29/Tabeller!$H$5</f>
        <v>0</v>
      </c>
      <c r="L8" s="364">
        <f>Budsjett!R29/Tabeller!$H$5</f>
        <v>0</v>
      </c>
      <c r="M8" s="364">
        <f>Budsjett!S29/Tabeller!$H$5</f>
        <v>0</v>
      </c>
      <c r="N8" s="364">
        <f>Budsjett!T29/Tabeller!$H$5</f>
        <v>0</v>
      </c>
      <c r="O8" s="364">
        <f>Budsjett!U29/Tabeller!$H$5</f>
        <v>0</v>
      </c>
      <c r="P8" s="364">
        <f>Budsjett!V29/Tabeller!$H$5</f>
        <v>0</v>
      </c>
      <c r="Q8"/>
      <c r="R8"/>
    </row>
    <row r="9" spans="2:18" s="36" customFormat="1" x14ac:dyDescent="0.25">
      <c r="B9" s="413" t="s">
        <v>229</v>
      </c>
      <c r="C9" s="414" t="e">
        <f>SUM(D9:P9)</f>
        <v>#REF!</v>
      </c>
      <c r="D9" s="414" t="e">
        <f>SUM(D5:D8)</f>
        <v>#REF!</v>
      </c>
      <c r="E9" s="414" t="e">
        <f>SUM(E5:E8)</f>
        <v>#REF!</v>
      </c>
      <c r="F9" s="414" t="e">
        <f t="shared" ref="F9:M9" si="1">SUM(F5:F8)</f>
        <v>#REF!</v>
      </c>
      <c r="G9" s="414" t="e">
        <f t="shared" si="1"/>
        <v>#REF!</v>
      </c>
      <c r="H9" s="414" t="e">
        <f t="shared" si="1"/>
        <v>#REF!</v>
      </c>
      <c r="I9" s="414" t="e">
        <f t="shared" si="1"/>
        <v>#REF!</v>
      </c>
      <c r="J9" s="414" t="e">
        <f t="shared" si="1"/>
        <v>#REF!</v>
      </c>
      <c r="K9" s="414" t="e">
        <f t="shared" si="1"/>
        <v>#REF!</v>
      </c>
      <c r="L9" s="414" t="e">
        <f t="shared" si="1"/>
        <v>#REF!</v>
      </c>
      <c r="M9" s="414" t="e">
        <f t="shared" si="1"/>
        <v>#REF!</v>
      </c>
      <c r="N9" s="414" t="e">
        <f t="shared" ref="N9:P9" si="2">SUM(N5:N8)</f>
        <v>#REF!</v>
      </c>
      <c r="O9" s="414" t="e">
        <f t="shared" si="2"/>
        <v>#REF!</v>
      </c>
      <c r="P9" s="414" t="e">
        <f t="shared" si="2"/>
        <v>#REF!</v>
      </c>
      <c r="Q9"/>
      <c r="R9"/>
    </row>
    <row r="10" spans="2:18" ht="3.75" customHeight="1" x14ac:dyDescent="0.25">
      <c r="B10" s="569"/>
      <c r="C10" s="569"/>
      <c r="D10" s="33"/>
      <c r="E10" s="569"/>
      <c r="F10" s="569"/>
      <c r="G10" s="569"/>
      <c r="H10" s="569"/>
      <c r="I10" s="569"/>
      <c r="J10" s="569"/>
      <c r="K10" s="569"/>
      <c r="L10" s="569"/>
      <c r="M10" s="569"/>
      <c r="N10" s="569"/>
      <c r="O10" s="569"/>
      <c r="P10" s="569"/>
    </row>
    <row r="11" spans="2:18" x14ac:dyDescent="0.25">
      <c r="B11" s="222" t="s">
        <v>230</v>
      </c>
      <c r="C11" s="11" t="str">
        <f>C4</f>
        <v>Totalt</v>
      </c>
      <c r="D11" s="327" t="e">
        <f t="shared" ref="D11:M11" si="3">D4</f>
        <v>#REF!</v>
      </c>
      <c r="E11" s="327" t="e">
        <f t="shared" si="3"/>
        <v>#REF!</v>
      </c>
      <c r="F11" s="327" t="e">
        <f t="shared" si="3"/>
        <v>#REF!</v>
      </c>
      <c r="G11" s="327" t="e">
        <f t="shared" si="3"/>
        <v>#REF!</v>
      </c>
      <c r="H11" s="327" t="e">
        <f t="shared" si="3"/>
        <v>#REF!</v>
      </c>
      <c r="I11" s="327" t="e">
        <f t="shared" si="3"/>
        <v>#REF!</v>
      </c>
      <c r="J11" s="327" t="e">
        <f t="shared" si="3"/>
        <v>#REF!</v>
      </c>
      <c r="K11" s="327" t="e">
        <f t="shared" si="3"/>
        <v>#REF!</v>
      </c>
      <c r="L11" s="327" t="e">
        <f t="shared" si="3"/>
        <v>#REF!</v>
      </c>
      <c r="M11" s="327" t="e">
        <f t="shared" si="3"/>
        <v>#REF!</v>
      </c>
      <c r="N11" s="327" t="e">
        <f t="shared" ref="N11:P11" si="4">N4</f>
        <v>#REF!</v>
      </c>
      <c r="O11" s="327" t="e">
        <f t="shared" si="4"/>
        <v>#REF!</v>
      </c>
      <c r="P11" s="327" t="e">
        <f t="shared" si="4"/>
        <v>#REF!</v>
      </c>
    </row>
    <row r="12" spans="2:18" x14ac:dyDescent="0.25">
      <c r="B12" s="84" t="s">
        <v>231</v>
      </c>
      <c r="C12" s="14"/>
      <c r="D12" s="14"/>
      <c r="E12" s="14"/>
      <c r="F12" s="14"/>
      <c r="G12" s="14"/>
      <c r="H12" s="14"/>
      <c r="I12" s="14"/>
      <c r="J12" s="14"/>
      <c r="K12" s="14"/>
      <c r="L12" s="14"/>
      <c r="M12" s="14"/>
      <c r="N12" s="14"/>
      <c r="O12" s="14"/>
      <c r="P12" s="14"/>
    </row>
    <row r="13" spans="2:18" x14ac:dyDescent="0.25">
      <c r="B13" s="588" t="s">
        <v>143</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588" t="s">
        <v>232</v>
      </c>
      <c r="C14" s="14" t="e">
        <f t="shared" ref="C14:C15" si="5">SUM(D14:P14)</f>
        <v>#REF!</v>
      </c>
      <c r="D14" s="15" t="e">
        <f>Budsjett!#REF!+Budsjett!#REF!</f>
        <v>#REF!</v>
      </c>
      <c r="E14" s="15" t="e">
        <f>Budsjett!#REF!+Budsjett!#REF!</f>
        <v>#REF!</v>
      </c>
      <c r="F14" s="15" t="e">
        <f>Budsjett!#REF!+Budsjett!#REF!</f>
        <v>#REF!</v>
      </c>
      <c r="G14" s="15" t="e">
        <f>Budsjett!#REF!+Budsjett!#REF!</f>
        <v>#REF!</v>
      </c>
      <c r="H14" s="15" t="e">
        <f>Budsjett!#REF!+Budsjett!#REF!</f>
        <v>#REF!</v>
      </c>
      <c r="I14" s="15" t="e">
        <f>Budsjett!#REF!+Budsjett!#REF!</f>
        <v>#REF!</v>
      </c>
      <c r="J14" s="15" t="e">
        <f>Budsjett!#REF!+Budsjett!#REF!</f>
        <v>#REF!</v>
      </c>
      <c r="K14" s="15" t="e">
        <f>Budsjett!#REF!+Budsjett!#REF!</f>
        <v>#REF!</v>
      </c>
      <c r="L14" s="15" t="e">
        <f>Budsjett!#REF!+Budsjett!#REF!</f>
        <v>#REF!</v>
      </c>
      <c r="M14" s="15" t="e">
        <f>Budsjett!#REF!+Budsjett!#REF!</f>
        <v>#REF!</v>
      </c>
      <c r="N14" s="15" t="e">
        <f>Budsjett!#REF!+Budsjett!#REF!</f>
        <v>#REF!</v>
      </c>
      <c r="O14" s="15" t="e">
        <f>Budsjett!#REF!+Budsjett!#REF!</f>
        <v>#REF!</v>
      </c>
      <c r="P14" s="15" t="e">
        <f>Budsjett!#REF!+Budsjett!#REF!</f>
        <v>#REF!</v>
      </c>
    </row>
    <row r="15" spans="2:18" x14ac:dyDescent="0.25">
      <c r="B15" s="588" t="s">
        <v>233</v>
      </c>
      <c r="C15" s="14" t="e">
        <f t="shared" si="5"/>
        <v>#REF!</v>
      </c>
      <c r="D15" s="15" t="e">
        <f>Budsjett!#REF!</f>
        <v>#REF!</v>
      </c>
      <c r="E15" s="15" t="e">
        <f>Budsjett!#REF!</f>
        <v>#REF!</v>
      </c>
      <c r="F15" s="15" t="e">
        <f>Budsjett!#REF!</f>
        <v>#REF!</v>
      </c>
      <c r="G15" s="15" t="e">
        <f>Budsjett!#REF!</f>
        <v>#REF!</v>
      </c>
      <c r="H15" s="15" t="e">
        <f>Budsjett!#REF!</f>
        <v>#REF!</v>
      </c>
      <c r="I15" s="15" t="e">
        <f>Budsjett!#REF!</f>
        <v>#REF!</v>
      </c>
      <c r="J15" s="15" t="e">
        <f>Budsjett!#REF!</f>
        <v>#REF!</v>
      </c>
      <c r="K15" s="15" t="e">
        <f>Budsjett!#REF!</f>
        <v>#REF!</v>
      </c>
      <c r="L15" s="15" t="e">
        <f>Budsjett!#REF!</f>
        <v>#REF!</v>
      </c>
      <c r="M15" s="15" t="e">
        <f>Budsjett!#REF!</f>
        <v>#REF!</v>
      </c>
      <c r="N15" s="15" t="e">
        <f>Budsjett!#REF!</f>
        <v>#REF!</v>
      </c>
      <c r="O15" s="15" t="e">
        <f>Budsjett!#REF!</f>
        <v>#REF!</v>
      </c>
      <c r="P15" s="15" t="e">
        <f>Budsjett!#REF!</f>
        <v>#REF!</v>
      </c>
    </row>
    <row r="16" spans="2:18" x14ac:dyDescent="0.25">
      <c r="B16" s="12" t="s">
        <v>234</v>
      </c>
      <c r="C16" s="13" t="e">
        <f>SUM(D16:P16)</f>
        <v>#REF!</v>
      </c>
      <c r="D16" s="13" t="e">
        <f>SUM(D13:D15)</f>
        <v>#REF!</v>
      </c>
      <c r="E16" s="13" t="e">
        <f t="shared" ref="E16:M16" si="6">SUM(E13:E15)</f>
        <v>#REF!</v>
      </c>
      <c r="F16" s="13" t="e">
        <f t="shared" si="6"/>
        <v>#REF!</v>
      </c>
      <c r="G16" s="13" t="e">
        <f t="shared" si="6"/>
        <v>#REF!</v>
      </c>
      <c r="H16" s="13" t="e">
        <f t="shared" si="6"/>
        <v>#REF!</v>
      </c>
      <c r="I16" s="13" t="e">
        <f t="shared" si="6"/>
        <v>#REF!</v>
      </c>
      <c r="J16" s="13" t="e">
        <f t="shared" si="6"/>
        <v>#REF!</v>
      </c>
      <c r="K16" s="13" t="e">
        <f t="shared" si="6"/>
        <v>#REF!</v>
      </c>
      <c r="L16" s="13" t="e">
        <f t="shared" si="6"/>
        <v>#REF!</v>
      </c>
      <c r="M16" s="13" t="e">
        <f t="shared" si="6"/>
        <v>#REF!</v>
      </c>
      <c r="N16" s="13" t="e">
        <f t="shared" ref="N16:P16" si="7">SUM(N13:N15)</f>
        <v>#REF!</v>
      </c>
      <c r="O16" s="13" t="e">
        <f t="shared" si="7"/>
        <v>#REF!</v>
      </c>
      <c r="P16" s="13" t="e">
        <f t="shared" si="7"/>
        <v>#REF!</v>
      </c>
    </row>
    <row r="17" spans="2:18" x14ac:dyDescent="0.25">
      <c r="B17" s="588" t="s">
        <v>235</v>
      </c>
      <c r="C17" s="14" t="e">
        <f>SUM(D17:P17)</f>
        <v>#REF!</v>
      </c>
      <c r="D17" s="15" t="e">
        <f>Budsjett!#REF!+Budsjett!BC29</f>
        <v>#REF!</v>
      </c>
      <c r="E17" s="15" t="e">
        <f>Budsjett!#REF!+Budsjett!BD29</f>
        <v>#REF!</v>
      </c>
      <c r="F17" s="15" t="e">
        <f>Budsjett!#REF!+Budsjett!BE29</f>
        <v>#REF!</v>
      </c>
      <c r="G17" s="15" t="e">
        <f>Budsjett!#REF!+Budsjett!BF29</f>
        <v>#REF!</v>
      </c>
      <c r="H17" s="15" t="e">
        <f>Budsjett!#REF!+Budsjett!BG29</f>
        <v>#REF!</v>
      </c>
      <c r="I17" s="15" t="e">
        <f>Budsjett!#REF!+Budsjett!BH29</f>
        <v>#REF!</v>
      </c>
      <c r="J17" s="15" t="e">
        <f>Budsjett!#REF!+Budsjett!BI29</f>
        <v>#REF!</v>
      </c>
      <c r="K17" s="15" t="e">
        <f>Budsjett!#REF!+Budsjett!BJ29</f>
        <v>#REF!</v>
      </c>
      <c r="L17" s="15" t="e">
        <f>Budsjett!#REF!+Budsjett!BK29</f>
        <v>#REF!</v>
      </c>
      <c r="M17" s="15" t="e">
        <f>Budsjett!#REF!+Budsjett!BL29</f>
        <v>#REF!</v>
      </c>
      <c r="N17" s="15" t="e">
        <f>Budsjett!#REF!+Budsjett!BM29</f>
        <v>#REF!</v>
      </c>
      <c r="O17" s="15" t="e">
        <f>Budsjett!#REF!+Budsjett!BN29</f>
        <v>#REF!</v>
      </c>
      <c r="P17" s="15" t="e">
        <f>Budsjett!#REF!+Budsjett!BO29</f>
        <v>#REF!</v>
      </c>
    </row>
    <row r="18" spans="2:18" x14ac:dyDescent="0.25">
      <c r="B18" s="588" t="s">
        <v>236</v>
      </c>
      <c r="C18" s="14">
        <f t="shared" ref="C18:C22" si="8">SUM(D18:P18)</f>
        <v>0</v>
      </c>
      <c r="D18" s="15">
        <f>Budsjett!BC15</f>
        <v>0</v>
      </c>
      <c r="E18" s="15">
        <f>Budsjett!BD15</f>
        <v>0</v>
      </c>
      <c r="F18" s="15">
        <f>Budsjett!BE15</f>
        <v>0</v>
      </c>
      <c r="G18" s="15">
        <f>Budsjett!BF15</f>
        <v>0</v>
      </c>
      <c r="H18" s="15">
        <f>Budsjett!BG15</f>
        <v>0</v>
      </c>
      <c r="I18" s="15">
        <f>Budsjett!BH15</f>
        <v>0</v>
      </c>
      <c r="J18" s="15">
        <f>Budsjett!BI15</f>
        <v>0</v>
      </c>
      <c r="K18" s="15">
        <f>Budsjett!BJ15</f>
        <v>0</v>
      </c>
      <c r="L18" s="15">
        <f>Budsjett!BK15</f>
        <v>0</v>
      </c>
      <c r="M18" s="15">
        <f>Budsjett!BL15</f>
        <v>0</v>
      </c>
      <c r="N18" s="15">
        <f>Budsjett!BM15</f>
        <v>0</v>
      </c>
      <c r="O18" s="15">
        <f>Budsjett!BN15</f>
        <v>0</v>
      </c>
      <c r="P18" s="15">
        <f>Budsjett!BO15</f>
        <v>0</v>
      </c>
    </row>
    <row r="19" spans="2:18" x14ac:dyDescent="0.25">
      <c r="B19" s="588" t="s">
        <v>237</v>
      </c>
      <c r="C19" s="14">
        <f t="shared" si="8"/>
        <v>0</v>
      </c>
      <c r="D19" s="15">
        <f>Budsjett!CS31</f>
        <v>0</v>
      </c>
      <c r="E19" s="15">
        <f>Budsjett!CT31</f>
        <v>0</v>
      </c>
      <c r="F19" s="15">
        <f>Budsjett!CU31</f>
        <v>0</v>
      </c>
      <c r="G19" s="15">
        <f>Budsjett!CV31</f>
        <v>0</v>
      </c>
      <c r="H19" s="15">
        <f>Budsjett!CW31</f>
        <v>0</v>
      </c>
      <c r="I19" s="15">
        <f>Budsjett!CX31</f>
        <v>0</v>
      </c>
      <c r="J19" s="15">
        <f>Budsjett!CY31</f>
        <v>0</v>
      </c>
      <c r="K19" s="15">
        <f>Budsjett!CZ31</f>
        <v>0</v>
      </c>
      <c r="L19" s="15">
        <f>Budsjett!DA31</f>
        <v>0</v>
      </c>
      <c r="M19" s="15">
        <f>Budsjett!DB31</f>
        <v>0</v>
      </c>
      <c r="N19" s="15">
        <f>Budsjett!DC31</f>
        <v>0</v>
      </c>
      <c r="O19" s="15">
        <f>Budsjett!DD31</f>
        <v>0</v>
      </c>
      <c r="P19" s="15">
        <f>Budsjett!DE31</f>
        <v>0</v>
      </c>
      <c r="Q19" s="569"/>
      <c r="R19" s="569"/>
    </row>
    <row r="20" spans="2:18" x14ac:dyDescent="0.25">
      <c r="B20" s="588" t="s">
        <v>238</v>
      </c>
      <c r="C20" s="14" t="e">
        <f t="shared" si="8"/>
        <v>#REF!</v>
      </c>
      <c r="D20" s="15" t="e">
        <f>Budsjett!#REF!</f>
        <v>#REF!</v>
      </c>
      <c r="E20" s="15" t="e">
        <f>Budsjett!#REF!</f>
        <v>#REF!</v>
      </c>
      <c r="F20" s="15" t="e">
        <f>Budsjett!#REF!</f>
        <v>#REF!</v>
      </c>
      <c r="G20" s="15" t="e">
        <f>Budsjett!#REF!</f>
        <v>#REF!</v>
      </c>
      <c r="H20" s="15" t="e">
        <f>Budsjett!#REF!</f>
        <v>#REF!</v>
      </c>
      <c r="I20" s="15" t="e">
        <f>Budsjett!#REF!</f>
        <v>#REF!</v>
      </c>
      <c r="J20" s="15" t="e">
        <f>Budsjett!#REF!</f>
        <v>#REF!</v>
      </c>
      <c r="K20" s="15" t="e">
        <f>Budsjett!#REF!</f>
        <v>#REF!</v>
      </c>
      <c r="L20" s="15" t="e">
        <f>Budsjett!#REF!</f>
        <v>#REF!</v>
      </c>
      <c r="M20" s="15" t="e">
        <f>Budsjett!#REF!</f>
        <v>#REF!</v>
      </c>
      <c r="N20" s="15" t="e">
        <f>Budsjett!#REF!</f>
        <v>#REF!</v>
      </c>
      <c r="O20" s="15" t="e">
        <f>Budsjett!#REF!</f>
        <v>#REF!</v>
      </c>
      <c r="P20" s="15" t="e">
        <f>Budsjett!#REF!</f>
        <v>#REF!</v>
      </c>
      <c r="Q20" s="569"/>
      <c r="R20" s="569"/>
    </row>
    <row r="21" spans="2:18" x14ac:dyDescent="0.25">
      <c r="B21" s="588" t="s">
        <v>53</v>
      </c>
      <c r="C21" s="14" t="e">
        <f t="shared" si="8"/>
        <v>#REF!</v>
      </c>
      <c r="D21" s="15" t="e">
        <f>SUMIF(Budsjett!$B$3:$B$126,"Generelle driftsmidler (kun NFR)",Budsjett!J3:J126)+SUMIF(Budsjett!$B$3:$B$126,"Lab./feltundersøkelser",Budsjett!J3:J126)+SUMIF(Budsjett!$B$3:$B$126,"Reiser/konferanser/mv.",Budsjett!J3:J126)+SUMIF(Budsjett!$B$3:$B$126,"Andre driftskostnader",Budsjett!J3:J126)+SUMIF(Budsjett!$B$3:$B$126,"Innkjøp av FoU-tjenester",Budsjett!J3:J126)+SUMIF(Budsjett!$B$3:$B$134,"Utstyr (kun nasjonal infrastruktur)",Budsjett!J3:J134)+Budsjett!#REF!</f>
        <v>#REF!</v>
      </c>
      <c r="E21" s="15" t="e">
        <f>SUMIF(Budsjett!$B$3:$B$126,"Generelle driftsmidler (kun NFR)",Budsjett!K3:K126)+SUMIF(Budsjett!$B$3:$B$126,"Lab./feltundersøkelser",Budsjett!K3:K126)+SUMIF(Budsjett!$B$3:$B$126,"Reiser/konferanser/mv.",Budsjett!K3:K126)+SUMIF(Budsjett!$B$3:$B$126,"Andre driftskostnader",Budsjett!K3:K126)+SUMIF(Budsjett!$B$3:$B$126,"Innkjøp av FoU-tjenester",Budsjett!K3:K126)+SUMIF(Budsjett!$B$3:$B$134,"Utstyr (kun nasjonal infrastruktur)",Budsjett!K3:K134)+Budsjett!#REF!</f>
        <v>#REF!</v>
      </c>
      <c r="F21" s="15" t="e">
        <f>SUMIF(Budsjett!$B$3:$B$126,"Generelle driftsmidler (kun NFR)",Budsjett!L3:L126)+SUMIF(Budsjett!$B$3:$B$126,"Lab./feltundersøkelser",Budsjett!L3:L126)+SUMIF(Budsjett!$B$3:$B$126,"Reiser/konferanser/mv.",Budsjett!L3:L126)+SUMIF(Budsjett!$B$3:$B$126,"Andre driftskostnader",Budsjett!L3:L126)+SUMIF(Budsjett!$B$3:$B$126,"Innkjøp av FoU-tjenester",Budsjett!L3:L126)+SUMIF(Budsjett!$B$3:$B$134,"Utstyr (kun nasjonal infrastruktur)",Budsjett!L3:L134)+Budsjett!#REF!</f>
        <v>#REF!</v>
      </c>
      <c r="G21" s="15" t="e">
        <f>SUMIF(Budsjett!$B$3:$B$126,"Generelle driftsmidler (kun NFR)",Budsjett!M3:M126)+SUMIF(Budsjett!$B$3:$B$126,"Lab./feltundersøkelser",Budsjett!M3:M126)+SUMIF(Budsjett!$B$3:$B$126,"Reiser/konferanser/mv.",Budsjett!M3:M126)+SUMIF(Budsjett!$B$3:$B$126,"Andre driftskostnader",Budsjett!M3:M126)+SUMIF(Budsjett!$B$3:$B$126,"Innkjøp av FoU-tjenester",Budsjett!M3:M126)+SUMIF(Budsjett!$B$3:$B$134,"Utstyr (kun nasjonal infrastruktur)",Budsjett!M3:M134)+Budsjett!#REF!</f>
        <v>#REF!</v>
      </c>
      <c r="H21" s="15" t="e">
        <f>SUMIF(Budsjett!$B$3:$B$126,"Generelle driftsmidler (kun NFR)",Budsjett!N3:N126)+SUMIF(Budsjett!$B$3:$B$126,"Lab./feltundersøkelser",Budsjett!N3:N126)+SUMIF(Budsjett!$B$3:$B$126,"Reiser/konferanser/mv.",Budsjett!N3:N126)+SUMIF(Budsjett!$B$3:$B$126,"Andre driftskostnader",Budsjett!N3:N126)+SUMIF(Budsjett!$B$3:$B$126,"Innkjøp av FoU-tjenester",Budsjett!N3:N126)+SUMIF(Budsjett!$B$3:$B$134,"Utstyr (kun nasjonal infrastruktur)",Budsjett!N3:N134)+Budsjett!#REF!</f>
        <v>#REF!</v>
      </c>
      <c r="I21" s="15" t="e">
        <f>SUMIF(Budsjett!$B$3:$B$126,"Generelle driftsmidler (kun NFR)",Budsjett!O3:O126)+SUMIF(Budsjett!$B$3:$B$126,"Lab./feltundersøkelser",Budsjett!O3:O126)+SUMIF(Budsjett!$B$3:$B$126,"Reiser/konferanser/mv.",Budsjett!O3:O126)+SUMIF(Budsjett!$B$3:$B$126,"Andre driftskostnader",Budsjett!O3:O126)+SUMIF(Budsjett!$B$3:$B$126,"Innkjøp av FoU-tjenester",Budsjett!O3:O126)+SUMIF(Budsjett!$B$3:$B$134,"Utstyr (kun nasjonal infrastruktur)",Budsjett!O3:O134)+Budsjett!#REF!</f>
        <v>#REF!</v>
      </c>
      <c r="J21" s="15" t="e">
        <f>SUMIF(Budsjett!$B$3:$B$126,"Generelle driftsmidler (kun NFR)",Budsjett!P3:P126)+SUMIF(Budsjett!$B$3:$B$126,"Lab./feltundersøkelser",Budsjett!P3:P126)+SUMIF(Budsjett!$B$3:$B$126,"Reiser/konferanser/mv.",Budsjett!P3:P126)+SUMIF(Budsjett!$B$3:$B$126,"Andre driftskostnader",Budsjett!P3:P126)+SUMIF(Budsjett!$B$3:$B$126,"Innkjøp av FoU-tjenester",Budsjett!P3:P126)+SUMIF(Budsjett!$B$3:$B$134,"Utstyr (kun nasjonal infrastruktur)",Budsjett!P3:P134)+Budsjett!#REF!</f>
        <v>#REF!</v>
      </c>
      <c r="K21" s="15" t="e">
        <f>SUMIF(Budsjett!$B$3:$B$126,"Generelle driftsmidler (kun NFR)",Budsjett!Q3:Q126)+SUMIF(Budsjett!$B$3:$B$126,"Lab./feltundersøkelser",Budsjett!Q3:Q126)+SUMIF(Budsjett!$B$3:$B$126,"Reiser/konferanser/mv.",Budsjett!Q3:Q126)+SUMIF(Budsjett!$B$3:$B$126,"Andre driftskostnader",Budsjett!Q3:Q126)+SUMIF(Budsjett!$B$3:$B$126,"Innkjøp av FoU-tjenester",Budsjett!Q3:Q126)+SUMIF(Budsjett!$B$3:$B$134,"Utstyr (kun nasjonal infrastruktur)",Budsjett!Q3:Q134)+Budsjett!#REF!</f>
        <v>#REF!</v>
      </c>
      <c r="L21" s="15" t="e">
        <f>SUMIF(Budsjett!$B$3:$B$126,"Generelle driftsmidler (kun NFR)",Budsjett!R3:R126)+SUMIF(Budsjett!$B$3:$B$126,"Lab./feltundersøkelser",Budsjett!R3:R126)+SUMIF(Budsjett!$B$3:$B$126,"Reiser/konferanser/mv.",Budsjett!R3:R126)+SUMIF(Budsjett!$B$3:$B$126,"Andre driftskostnader",Budsjett!R3:R126)+SUMIF(Budsjett!$B$3:$B$126,"Innkjøp av FoU-tjenester",Budsjett!R3:R126)+SUMIF(Budsjett!$B$3:$B$134,"Utstyr (kun nasjonal infrastruktur)",Budsjett!R3:R134)+Budsjett!#REF!</f>
        <v>#REF!</v>
      </c>
      <c r="M21" s="15" t="e">
        <f>SUMIF(Budsjett!$B$3:$B$126,"Generelle driftsmidler (kun NFR)",Budsjett!S3:S126)+SUMIF(Budsjett!$B$3:$B$126,"Lab./feltundersøkelser",Budsjett!S3:S126)+SUMIF(Budsjett!$B$3:$B$126,"Reiser/konferanser/mv.",Budsjett!S3:S126)+SUMIF(Budsjett!$B$3:$B$126,"Andre driftskostnader",Budsjett!S3:S126)+SUMIF(Budsjett!$B$3:$B$126,"Innkjøp av FoU-tjenester",Budsjett!S3:S126)+SUMIF(Budsjett!$B$3:$B$134,"Utstyr (kun nasjonal infrastruktur)",Budsjett!S3:S134)+Budsjett!#REF!</f>
        <v>#REF!</v>
      </c>
      <c r="N21" s="15" t="e">
        <f>SUMIF(Budsjett!$B$3:$B$126,"Generelle driftsmidler (kun NFR)",Budsjett!T3:T126)+SUMIF(Budsjett!$B$3:$B$126,"Lab./feltundersøkelser",Budsjett!T3:T126)+SUMIF(Budsjett!$B$3:$B$126,"Reiser/konferanser/mv.",Budsjett!T3:T126)+SUMIF(Budsjett!$B$3:$B$126,"Andre driftskostnader",Budsjett!T3:T126)+SUMIF(Budsjett!$B$3:$B$126,"Innkjøp av FoU-tjenester",Budsjett!T3:T126)+SUMIF(Budsjett!$B$3:$B$134,"Utstyr (kun nasjonal infrastruktur)",Budsjett!T3:T134)+Budsjett!#REF!</f>
        <v>#REF!</v>
      </c>
      <c r="O21" s="15" t="e">
        <f>SUMIF(Budsjett!$B$3:$B$126,"Generelle driftsmidler (kun NFR)",Budsjett!U3:U126)+SUMIF(Budsjett!$B$3:$B$126,"Lab./feltundersøkelser",Budsjett!U3:U126)+SUMIF(Budsjett!$B$3:$B$126,"Reiser/konferanser/mv.",Budsjett!U3:U126)+SUMIF(Budsjett!$B$3:$B$126,"Andre driftskostnader",Budsjett!U3:U126)+SUMIF(Budsjett!$B$3:$B$126,"Innkjøp av FoU-tjenester",Budsjett!U3:U126)+SUMIF(Budsjett!$B$3:$B$134,"Utstyr (kun nasjonal infrastruktur)",Budsjett!U3:U134)+Budsjett!#REF!</f>
        <v>#REF!</v>
      </c>
      <c r="P21" s="15" t="e">
        <f>SUMIF(Budsjett!$B$3:$B$126,"Generelle driftsmidler (kun NFR)",Budsjett!V3:V126)+SUMIF(Budsjett!$B$3:$B$126,"Lab./feltundersøkelser",Budsjett!V3:V126)+SUMIF(Budsjett!$B$3:$B$126,"Reiser/konferanser/mv.",Budsjett!V3:V126)+SUMIF(Budsjett!$B$3:$B$126,"Andre driftskostnader",Budsjett!V3:V126)+SUMIF(Budsjett!$B$3:$B$126,"Innkjøp av FoU-tjenester",Budsjett!V3:V126)+SUMIF(Budsjett!$B$3:$B$134,"Utstyr (kun nasjonal infrastruktur)",Budsjett!V3:V134)+Budsjett!#REF!</f>
        <v>#REF!</v>
      </c>
      <c r="Q21" s="569"/>
      <c r="R21" s="569"/>
    </row>
    <row r="22" spans="2:18" x14ac:dyDescent="0.25">
      <c r="B22" s="589" t="s">
        <v>239</v>
      </c>
      <c r="C22" s="14" t="e">
        <f t="shared" si="8"/>
        <v>#REF!</v>
      </c>
      <c r="D22" s="500" t="e">
        <f>Budsjett!#REF!</f>
        <v>#REF!</v>
      </c>
      <c r="E22" s="500" t="e">
        <f>Budsjett!#REF!</f>
        <v>#REF!</v>
      </c>
      <c r="F22" s="500" t="e">
        <f>Budsjett!#REF!</f>
        <v>#REF!</v>
      </c>
      <c r="G22" s="500" t="e">
        <f>Budsjett!#REF!</f>
        <v>#REF!</v>
      </c>
      <c r="H22" s="500" t="e">
        <f>Budsjett!#REF!</f>
        <v>#REF!</v>
      </c>
      <c r="I22" s="500" t="e">
        <f>Budsjett!#REF!</f>
        <v>#REF!</v>
      </c>
      <c r="J22" s="500" t="e">
        <f>Budsjett!#REF!</f>
        <v>#REF!</v>
      </c>
      <c r="K22" s="500" t="e">
        <f>Budsjett!#REF!</f>
        <v>#REF!</v>
      </c>
      <c r="L22" s="500" t="e">
        <f>Budsjett!#REF!</f>
        <v>#REF!</v>
      </c>
      <c r="M22" s="500" t="e">
        <f>Budsjett!#REF!</f>
        <v>#REF!</v>
      </c>
      <c r="N22" s="500" t="e">
        <f>Budsjett!#REF!</f>
        <v>#REF!</v>
      </c>
      <c r="O22" s="500" t="e">
        <f>Budsjett!#REF!</f>
        <v>#REF!</v>
      </c>
      <c r="P22" s="500" t="e">
        <f>Budsjett!#REF!</f>
        <v>#REF!</v>
      </c>
      <c r="Q22" s="569"/>
      <c r="R22" s="569"/>
    </row>
    <row r="23" spans="2:18" x14ac:dyDescent="0.25">
      <c r="B23" s="12" t="s">
        <v>240</v>
      </c>
      <c r="C23" s="13" t="e">
        <f>SUM(D23:P23)</f>
        <v>#REF!</v>
      </c>
      <c r="D23" s="13" t="e">
        <f>SUM(D17:D22)</f>
        <v>#REF!</v>
      </c>
      <c r="E23" s="13" t="e">
        <f t="shared" ref="E23:P23" si="9">SUM(E17:E22)</f>
        <v>#REF!</v>
      </c>
      <c r="F23" s="13" t="e">
        <f t="shared" si="9"/>
        <v>#REF!</v>
      </c>
      <c r="G23" s="13" t="e">
        <f t="shared" si="9"/>
        <v>#REF!</v>
      </c>
      <c r="H23" s="13" t="e">
        <f t="shared" si="9"/>
        <v>#REF!</v>
      </c>
      <c r="I23" s="13" t="e">
        <f t="shared" si="9"/>
        <v>#REF!</v>
      </c>
      <c r="J23" s="13" t="e">
        <f t="shared" si="9"/>
        <v>#REF!</v>
      </c>
      <c r="K23" s="13" t="e">
        <f t="shared" si="9"/>
        <v>#REF!</v>
      </c>
      <c r="L23" s="13" t="e">
        <f t="shared" si="9"/>
        <v>#REF!</v>
      </c>
      <c r="M23" s="13" t="e">
        <f t="shared" si="9"/>
        <v>#REF!</v>
      </c>
      <c r="N23" s="13" t="e">
        <f t="shared" si="9"/>
        <v>#REF!</v>
      </c>
      <c r="O23" s="13" t="e">
        <f t="shared" si="9"/>
        <v>#REF!</v>
      </c>
      <c r="P23" s="13" t="e">
        <f t="shared" si="9"/>
        <v>#REF!</v>
      </c>
      <c r="Q23" s="569"/>
      <c r="R23" s="569"/>
    </row>
    <row r="24" spans="2:18" x14ac:dyDescent="0.25">
      <c r="B24" s="12" t="s">
        <v>241</v>
      </c>
      <c r="C24" s="13" t="e">
        <f>C16+C23</f>
        <v>#REF!</v>
      </c>
      <c r="D24" s="13"/>
      <c r="E24" s="13"/>
      <c r="F24" s="13"/>
      <c r="G24" s="13"/>
      <c r="H24" s="13"/>
      <c r="I24" s="13"/>
      <c r="J24" s="13"/>
      <c r="K24" s="13"/>
      <c r="L24" s="13"/>
      <c r="M24" s="13"/>
      <c r="N24" s="13"/>
      <c r="O24" s="13"/>
      <c r="P24" s="13"/>
      <c r="Q24" s="569"/>
      <c r="R24" s="569"/>
    </row>
    <row r="25" spans="2:18" ht="6" customHeight="1" x14ac:dyDescent="0.25">
      <c r="B25" s="590"/>
      <c r="C25" s="355"/>
      <c r="D25" s="356"/>
      <c r="E25" s="356"/>
      <c r="F25" s="356"/>
      <c r="G25" s="356"/>
      <c r="H25" s="356"/>
      <c r="I25" s="356"/>
      <c r="J25" s="356"/>
      <c r="K25" s="356"/>
      <c r="L25" s="356"/>
      <c r="M25" s="356"/>
      <c r="N25" s="356"/>
      <c r="O25" s="356"/>
      <c r="P25" s="356"/>
      <c r="Q25" s="569"/>
      <c r="R25" s="569"/>
    </row>
    <row r="26" spans="2:18" x14ac:dyDescent="0.25">
      <c r="B26" s="84" t="s">
        <v>242</v>
      </c>
      <c r="C26" s="14"/>
      <c r="D26" s="15"/>
      <c r="E26" s="15"/>
      <c r="F26" s="15"/>
      <c r="G26" s="15"/>
      <c r="H26" s="15"/>
      <c r="I26" s="15"/>
      <c r="J26" s="15"/>
      <c r="K26" s="15"/>
      <c r="L26" s="15"/>
      <c r="M26" s="15"/>
      <c r="N26" s="15"/>
      <c r="O26" s="15"/>
      <c r="P26" s="15"/>
      <c r="Q26" s="569"/>
      <c r="R26" s="569"/>
    </row>
    <row r="27" spans="2:18" x14ac:dyDescent="0.25">
      <c r="B27" s="588" t="s">
        <v>19</v>
      </c>
      <c r="C27" s="14" t="e">
        <f>SUM(D27:P27)</f>
        <v>#REF!</v>
      </c>
      <c r="D27" s="15" t="e">
        <f>Budsjett!#REF!+D22</f>
        <v>#REF!</v>
      </c>
      <c r="E27" s="15" t="e">
        <f>Budsjett!#REF!+E22</f>
        <v>#REF!</v>
      </c>
      <c r="F27" s="15" t="e">
        <f>Budsjett!#REF!+F22</f>
        <v>#REF!</v>
      </c>
      <c r="G27" s="15" t="e">
        <f>Budsjett!#REF!+G22</f>
        <v>#REF!</v>
      </c>
      <c r="H27" s="15" t="e">
        <f>Budsjett!#REF!+H22</f>
        <v>#REF!</v>
      </c>
      <c r="I27" s="15" t="e">
        <f>Budsjett!#REF!+I22</f>
        <v>#REF!</v>
      </c>
      <c r="J27" s="15" t="e">
        <f>Budsjett!#REF!+J22</f>
        <v>#REF!</v>
      </c>
      <c r="K27" s="15" t="e">
        <f>Budsjett!#REF!+K22</f>
        <v>#REF!</v>
      </c>
      <c r="L27" s="15" t="e">
        <f>Budsjett!#REF!+L22</f>
        <v>#REF!</v>
      </c>
      <c r="M27" s="15" t="e">
        <f>Budsjett!#REF!+M22</f>
        <v>#REF!</v>
      </c>
      <c r="N27" s="15" t="e">
        <f>Budsjett!#REF!+N22</f>
        <v>#REF!</v>
      </c>
      <c r="O27" s="15" t="e">
        <f>Budsjett!#REF!+O22</f>
        <v>#REF!</v>
      </c>
      <c r="P27" s="15" t="e">
        <f>Budsjett!#REF!+P22</f>
        <v>#REF!</v>
      </c>
      <c r="Q27" s="569"/>
      <c r="R27" s="569"/>
    </row>
    <row r="28" spans="2:18" x14ac:dyDescent="0.25">
      <c r="B28" s="588" t="s">
        <v>243</v>
      </c>
      <c r="C28" s="14" t="e">
        <f t="shared" ref="C28:C31" si="10">SUM(D28:P28)</f>
        <v>#REF!</v>
      </c>
      <c r="D28" s="15" t="e">
        <f>Budsjett!#REF!</f>
        <v>#REF!</v>
      </c>
      <c r="E28" s="15" t="e">
        <f>Budsjett!#REF!</f>
        <v>#REF!</v>
      </c>
      <c r="F28" s="15" t="e">
        <f>Budsjett!#REF!</f>
        <v>#REF!</v>
      </c>
      <c r="G28" s="15" t="e">
        <f>Budsjett!#REF!</f>
        <v>#REF!</v>
      </c>
      <c r="H28" s="15" t="e">
        <f>Budsjett!#REF!</f>
        <v>#REF!</v>
      </c>
      <c r="I28" s="15" t="e">
        <f>Budsjett!#REF!</f>
        <v>#REF!</v>
      </c>
      <c r="J28" s="15" t="e">
        <f>Budsjett!#REF!</f>
        <v>#REF!</v>
      </c>
      <c r="K28" s="15" t="e">
        <f>Budsjett!#REF!</f>
        <v>#REF!</v>
      </c>
      <c r="L28" s="15" t="e">
        <f>Budsjett!#REF!</f>
        <v>#REF!</v>
      </c>
      <c r="M28" s="15" t="e">
        <f>Budsjett!#REF!</f>
        <v>#REF!</v>
      </c>
      <c r="N28" s="15" t="e">
        <f>Budsjett!#REF!</f>
        <v>#REF!</v>
      </c>
      <c r="O28" s="15" t="e">
        <f>Budsjett!#REF!</f>
        <v>#REF!</v>
      </c>
      <c r="P28" s="15" t="e">
        <f>Budsjett!#REF!</f>
        <v>#REF!</v>
      </c>
      <c r="Q28" s="569"/>
      <c r="R28" s="569"/>
    </row>
    <row r="29" spans="2:18" x14ac:dyDescent="0.25">
      <c r="B29" s="588" t="s">
        <v>244</v>
      </c>
      <c r="C29" s="14">
        <f t="shared" si="10"/>
        <v>0</v>
      </c>
      <c r="D29" s="15">
        <f>Budsjett!DH31</f>
        <v>0</v>
      </c>
      <c r="E29" s="15">
        <f>Budsjett!DI31</f>
        <v>0</v>
      </c>
      <c r="F29" s="15">
        <f>Budsjett!DJ31</f>
        <v>0</v>
      </c>
      <c r="G29" s="15">
        <f>Budsjett!DK31</f>
        <v>0</v>
      </c>
      <c r="H29" s="15">
        <f>Budsjett!DL31</f>
        <v>0</v>
      </c>
      <c r="I29" s="15">
        <f>Budsjett!DM31</f>
        <v>0</v>
      </c>
      <c r="J29" s="15">
        <f>Budsjett!DN31</f>
        <v>0</v>
      </c>
      <c r="K29" s="15">
        <f>Budsjett!DO31</f>
        <v>0</v>
      </c>
      <c r="L29" s="15">
        <f>Budsjett!DP31</f>
        <v>0</v>
      </c>
      <c r="M29" s="15">
        <f>Budsjett!DQ31</f>
        <v>0</v>
      </c>
      <c r="N29" s="15">
        <f>Budsjett!DR31</f>
        <v>0</v>
      </c>
      <c r="O29" s="15">
        <f>Budsjett!DS31</f>
        <v>0</v>
      </c>
      <c r="P29" s="15">
        <f>Budsjett!DT31</f>
        <v>0</v>
      </c>
      <c r="Q29" s="569"/>
      <c r="R29" s="569"/>
    </row>
    <row r="30" spans="2:18" x14ac:dyDescent="0.25">
      <c r="B30" s="588" t="s">
        <v>245</v>
      </c>
      <c r="C30" s="14" t="e">
        <f t="shared" si="10"/>
        <v>#REF!</v>
      </c>
      <c r="D30" s="15" t="e">
        <f>Budsjett!#REF!</f>
        <v>#REF!</v>
      </c>
      <c r="E30" s="15" t="e">
        <f>Budsjett!#REF!</f>
        <v>#REF!</v>
      </c>
      <c r="F30" s="15" t="e">
        <f>Budsjett!#REF!</f>
        <v>#REF!</v>
      </c>
      <c r="G30" s="15" t="e">
        <f>Budsjett!#REF!</f>
        <v>#REF!</v>
      </c>
      <c r="H30" s="15" t="e">
        <f>Budsjett!#REF!</f>
        <v>#REF!</v>
      </c>
      <c r="I30" s="15" t="e">
        <f>Budsjett!#REF!</f>
        <v>#REF!</v>
      </c>
      <c r="J30" s="15" t="e">
        <f>Budsjett!#REF!</f>
        <v>#REF!</v>
      </c>
      <c r="K30" s="15" t="e">
        <f>Budsjett!#REF!</f>
        <v>#REF!</v>
      </c>
      <c r="L30" s="15" t="e">
        <f>Budsjett!#REF!</f>
        <v>#REF!</v>
      </c>
      <c r="M30" s="15" t="e">
        <f>Budsjett!#REF!</f>
        <v>#REF!</v>
      </c>
      <c r="N30" s="15" t="e">
        <f>Budsjett!#REF!</f>
        <v>#REF!</v>
      </c>
      <c r="O30" s="15" t="e">
        <f>Budsjett!#REF!</f>
        <v>#REF!</v>
      </c>
      <c r="P30" s="15" t="e">
        <f>Budsjett!#REF!</f>
        <v>#REF!</v>
      </c>
      <c r="Q30" s="569"/>
      <c r="R30" s="569"/>
    </row>
    <row r="31" spans="2:18" x14ac:dyDescent="0.25">
      <c r="B31" s="588" t="s">
        <v>134</v>
      </c>
      <c r="C31" s="14" t="e">
        <f t="shared" si="10"/>
        <v>#REF!</v>
      </c>
      <c r="D31" s="15" t="e">
        <f>Budsjett!#REF!</f>
        <v>#REF!</v>
      </c>
      <c r="E31" s="15" t="e">
        <f>Budsjett!#REF!</f>
        <v>#REF!</v>
      </c>
      <c r="F31" s="15" t="e">
        <f>Budsjett!#REF!</f>
        <v>#REF!</v>
      </c>
      <c r="G31" s="15" t="e">
        <f>Budsjett!#REF!</f>
        <v>#REF!</v>
      </c>
      <c r="H31" s="15" t="e">
        <f>Budsjett!#REF!</f>
        <v>#REF!</v>
      </c>
      <c r="I31" s="15" t="e">
        <f>Budsjett!#REF!</f>
        <v>#REF!</v>
      </c>
      <c r="J31" s="15" t="e">
        <f>Budsjett!#REF!</f>
        <v>#REF!</v>
      </c>
      <c r="K31" s="15" t="e">
        <f>Budsjett!#REF!</f>
        <v>#REF!</v>
      </c>
      <c r="L31" s="15" t="e">
        <f>Budsjett!#REF!</f>
        <v>#REF!</v>
      </c>
      <c r="M31" s="15" t="e">
        <f>Budsjett!#REF!</f>
        <v>#REF!</v>
      </c>
      <c r="N31" s="15" t="e">
        <f>Budsjett!#REF!</f>
        <v>#REF!</v>
      </c>
      <c r="O31" s="15" t="e">
        <f>Budsjett!#REF!</f>
        <v>#REF!</v>
      </c>
      <c r="P31" s="15" t="e">
        <f>Budsjett!#REF!</f>
        <v>#REF!</v>
      </c>
      <c r="Q31" s="569"/>
      <c r="R31" s="569"/>
    </row>
    <row r="32" spans="2:18" x14ac:dyDescent="0.25">
      <c r="B32" s="16" t="s">
        <v>246</v>
      </c>
      <c r="C32" s="16" t="e">
        <f>SUM(D32:P32)</f>
        <v>#REF!</v>
      </c>
      <c r="D32" s="16" t="e">
        <f>D23+D28+D29+D30+D31</f>
        <v>#REF!</v>
      </c>
      <c r="E32" s="16" t="e">
        <f t="shared" ref="E32:M32" si="11">E23+E28+E29+E30+E31</f>
        <v>#REF!</v>
      </c>
      <c r="F32" s="16" t="e">
        <f t="shared" si="11"/>
        <v>#REF!</v>
      </c>
      <c r="G32" s="16" t="e">
        <f t="shared" si="11"/>
        <v>#REF!</v>
      </c>
      <c r="H32" s="16" t="e">
        <f t="shared" si="11"/>
        <v>#REF!</v>
      </c>
      <c r="I32" s="16" t="e">
        <f t="shared" si="11"/>
        <v>#REF!</v>
      </c>
      <c r="J32" s="16" t="e">
        <f t="shared" si="11"/>
        <v>#REF!</v>
      </c>
      <c r="K32" s="16" t="e">
        <f t="shared" si="11"/>
        <v>#REF!</v>
      </c>
      <c r="L32" s="16" t="e">
        <f t="shared" si="11"/>
        <v>#REF!</v>
      </c>
      <c r="M32" s="16" t="e">
        <f t="shared" si="11"/>
        <v>#REF!</v>
      </c>
      <c r="N32" s="16" t="e">
        <f t="shared" ref="N32:P32" si="12">N23+N28+N29+N30+N31</f>
        <v>#REF!</v>
      </c>
      <c r="O32" s="16" t="e">
        <f t="shared" si="12"/>
        <v>#REF!</v>
      </c>
      <c r="P32" s="16" t="e">
        <f t="shared" si="12"/>
        <v>#REF!</v>
      </c>
      <c r="Q32" s="569"/>
      <c r="R32" s="569"/>
    </row>
    <row r="33" spans="2:18" ht="3.75" customHeight="1" x14ac:dyDescent="0.25">
      <c r="B33" s="569"/>
      <c r="C33" s="569"/>
      <c r="D33" s="569"/>
      <c r="E33" s="569"/>
      <c r="F33" s="569"/>
      <c r="G33" s="569"/>
      <c r="H33" s="569"/>
      <c r="I33" s="569"/>
      <c r="J33" s="569"/>
      <c r="K33" s="569"/>
      <c r="L33" s="569"/>
      <c r="M33" s="569"/>
      <c r="N33" s="569"/>
      <c r="O33" s="569"/>
      <c r="P33" s="569"/>
      <c r="Q33" s="569"/>
      <c r="R33" s="569"/>
    </row>
    <row r="34" spans="2:18" x14ac:dyDescent="0.25">
      <c r="B34" s="84" t="s">
        <v>247</v>
      </c>
      <c r="C34" s="14"/>
      <c r="D34" s="14"/>
      <c r="E34" s="14"/>
      <c r="F34" s="14"/>
      <c r="G34" s="14"/>
      <c r="H34" s="14"/>
      <c r="I34" s="14"/>
      <c r="J34" s="14"/>
      <c r="K34" s="14"/>
      <c r="L34" s="14"/>
      <c r="M34" s="14"/>
      <c r="N34" s="14"/>
      <c r="O34" s="14"/>
      <c r="P34" s="14"/>
      <c r="Q34" s="569"/>
      <c r="R34" s="569"/>
    </row>
    <row r="35" spans="2:18" x14ac:dyDescent="0.25">
      <c r="B35" s="588" t="s">
        <v>134</v>
      </c>
      <c r="C35" s="14" t="e">
        <f>SUM(D35:P35)</f>
        <v>#REF!</v>
      </c>
      <c r="D35" s="15" t="e">
        <f>-D31</f>
        <v>#REF!</v>
      </c>
      <c r="E35" s="15" t="e">
        <f t="shared" ref="E35:M35" si="13">-E31</f>
        <v>#REF!</v>
      </c>
      <c r="F35" s="15" t="e">
        <f t="shared" si="13"/>
        <v>#REF!</v>
      </c>
      <c r="G35" s="15" t="e">
        <f t="shared" si="13"/>
        <v>#REF!</v>
      </c>
      <c r="H35" s="15" t="e">
        <f t="shared" si="13"/>
        <v>#REF!</v>
      </c>
      <c r="I35" s="15" t="e">
        <f t="shared" si="13"/>
        <v>#REF!</v>
      </c>
      <c r="J35" s="15" t="e">
        <f t="shared" si="13"/>
        <v>#REF!</v>
      </c>
      <c r="K35" s="15" t="e">
        <f t="shared" si="13"/>
        <v>#REF!</v>
      </c>
      <c r="L35" s="15" t="e">
        <f t="shared" si="13"/>
        <v>#REF!</v>
      </c>
      <c r="M35" s="15" t="e">
        <f t="shared" si="13"/>
        <v>#REF!</v>
      </c>
      <c r="N35" s="15" t="e">
        <f t="shared" ref="N35:P35" si="14">-N31</f>
        <v>#REF!</v>
      </c>
      <c r="O35" s="15" t="e">
        <f t="shared" si="14"/>
        <v>#REF!</v>
      </c>
      <c r="P35" s="15" t="e">
        <f t="shared" si="14"/>
        <v>#REF!</v>
      </c>
      <c r="Q35" s="569"/>
      <c r="R35" s="569"/>
    </row>
    <row r="36" spans="2:18" x14ac:dyDescent="0.25">
      <c r="B36" s="588" t="str">
        <f>B18</f>
        <v>Eksternt fin. frikjøp</v>
      </c>
      <c r="C36" s="14">
        <f t="shared" ref="C36:C38" si="15">SUM(D36:P36)</f>
        <v>0</v>
      </c>
      <c r="D36" s="15">
        <f t="shared" ref="D36:P36" si="16">D18</f>
        <v>0</v>
      </c>
      <c r="E36" s="15">
        <f t="shared" si="16"/>
        <v>0</v>
      </c>
      <c r="F36" s="15">
        <f t="shared" si="16"/>
        <v>0</v>
      </c>
      <c r="G36" s="15">
        <f t="shared" si="16"/>
        <v>0</v>
      </c>
      <c r="H36" s="15">
        <f t="shared" si="16"/>
        <v>0</v>
      </c>
      <c r="I36" s="15">
        <f t="shared" si="16"/>
        <v>0</v>
      </c>
      <c r="J36" s="15">
        <f t="shared" si="16"/>
        <v>0</v>
      </c>
      <c r="K36" s="15">
        <f t="shared" si="16"/>
        <v>0</v>
      </c>
      <c r="L36" s="15">
        <f t="shared" si="16"/>
        <v>0</v>
      </c>
      <c r="M36" s="15">
        <f t="shared" si="16"/>
        <v>0</v>
      </c>
      <c r="N36" s="15">
        <f t="shared" si="16"/>
        <v>0</v>
      </c>
      <c r="O36" s="15">
        <f t="shared" si="16"/>
        <v>0</v>
      </c>
      <c r="P36" s="15">
        <f t="shared" si="16"/>
        <v>0</v>
      </c>
      <c r="Q36" s="569"/>
      <c r="R36" s="569"/>
    </row>
    <row r="37" spans="2:18" x14ac:dyDescent="0.25">
      <c r="B37" s="588" t="str">
        <f xml:space="preserve">   B19</f>
        <v>Eksternt fin. overheadkostnader</v>
      </c>
      <c r="C37" s="14">
        <f t="shared" si="15"/>
        <v>0</v>
      </c>
      <c r="D37" s="15">
        <f t="shared" ref="D37:P37" si="17">D19</f>
        <v>0</v>
      </c>
      <c r="E37" s="15">
        <f t="shared" si="17"/>
        <v>0</v>
      </c>
      <c r="F37" s="15">
        <f t="shared" si="17"/>
        <v>0</v>
      </c>
      <c r="G37" s="15">
        <f t="shared" si="17"/>
        <v>0</v>
      </c>
      <c r="H37" s="15">
        <f t="shared" si="17"/>
        <v>0</v>
      </c>
      <c r="I37" s="15">
        <f t="shared" si="17"/>
        <v>0</v>
      </c>
      <c r="J37" s="15">
        <f t="shared" si="17"/>
        <v>0</v>
      </c>
      <c r="K37" s="15">
        <f t="shared" si="17"/>
        <v>0</v>
      </c>
      <c r="L37" s="15">
        <f t="shared" si="17"/>
        <v>0</v>
      </c>
      <c r="M37" s="15">
        <f t="shared" si="17"/>
        <v>0</v>
      </c>
      <c r="N37" s="15">
        <f t="shared" si="17"/>
        <v>0</v>
      </c>
      <c r="O37" s="15">
        <f t="shared" si="17"/>
        <v>0</v>
      </c>
      <c r="P37" s="15">
        <f t="shared" si="17"/>
        <v>0</v>
      </c>
      <c r="Q37" s="569"/>
      <c r="R37" s="569"/>
    </row>
    <row r="38" spans="2:18" x14ac:dyDescent="0.25">
      <c r="B38" s="588" t="str">
        <f>B20</f>
        <v>Eksternt fin. leiestedskostnader</v>
      </c>
      <c r="C38" s="14" t="e">
        <f t="shared" si="15"/>
        <v>#REF!</v>
      </c>
      <c r="D38" s="15" t="e">
        <f t="shared" ref="D38:P38" si="18">D20</f>
        <v>#REF!</v>
      </c>
      <c r="E38" s="15" t="e">
        <f t="shared" si="18"/>
        <v>#REF!</v>
      </c>
      <c r="F38" s="15" t="e">
        <f t="shared" si="18"/>
        <v>#REF!</v>
      </c>
      <c r="G38" s="15" t="e">
        <f t="shared" si="18"/>
        <v>#REF!</v>
      </c>
      <c r="H38" s="15" t="e">
        <f t="shared" si="18"/>
        <v>#REF!</v>
      </c>
      <c r="I38" s="15" t="e">
        <f t="shared" si="18"/>
        <v>#REF!</v>
      </c>
      <c r="J38" s="15" t="e">
        <f t="shared" si="18"/>
        <v>#REF!</v>
      </c>
      <c r="K38" s="15" t="e">
        <f t="shared" si="18"/>
        <v>#REF!</v>
      </c>
      <c r="L38" s="15" t="e">
        <f t="shared" si="18"/>
        <v>#REF!</v>
      </c>
      <c r="M38" s="15" t="e">
        <f t="shared" si="18"/>
        <v>#REF!</v>
      </c>
      <c r="N38" s="15" t="e">
        <f t="shared" si="18"/>
        <v>#REF!</v>
      </c>
      <c r="O38" s="15" t="e">
        <f t="shared" si="18"/>
        <v>#REF!</v>
      </c>
      <c r="P38" s="15" t="e">
        <f t="shared" si="18"/>
        <v>#REF!</v>
      </c>
      <c r="Q38" s="569"/>
      <c r="R38" s="569"/>
    </row>
    <row r="39" spans="2:18" ht="13.5" customHeight="1" x14ac:dyDescent="0.25">
      <c r="B39" s="13" t="s">
        <v>248</v>
      </c>
      <c r="C39" s="13" t="e">
        <f>SUM(D39:P39)</f>
        <v>#REF!</v>
      </c>
      <c r="D39" s="13" t="e">
        <f>SUM(D35:D38)</f>
        <v>#REF!</v>
      </c>
      <c r="E39" s="13" t="e">
        <f t="shared" ref="E39:M39" si="19">SUM(E35:E38)</f>
        <v>#REF!</v>
      </c>
      <c r="F39" s="13" t="e">
        <f t="shared" si="19"/>
        <v>#REF!</v>
      </c>
      <c r="G39" s="13" t="e">
        <f t="shared" si="19"/>
        <v>#REF!</v>
      </c>
      <c r="H39" s="13" t="e">
        <f t="shared" si="19"/>
        <v>#REF!</v>
      </c>
      <c r="I39" s="13" t="e">
        <f t="shared" si="19"/>
        <v>#REF!</v>
      </c>
      <c r="J39" s="13" t="e">
        <f t="shared" si="19"/>
        <v>#REF!</v>
      </c>
      <c r="K39" s="13" t="e">
        <f t="shared" si="19"/>
        <v>#REF!</v>
      </c>
      <c r="L39" s="13" t="e">
        <f t="shared" si="19"/>
        <v>#REF!</v>
      </c>
      <c r="M39" s="13" t="e">
        <f t="shared" si="19"/>
        <v>#REF!</v>
      </c>
      <c r="N39" s="13" t="e">
        <f t="shared" ref="N39:P39" si="20">SUM(N35:N38)</f>
        <v>#REF!</v>
      </c>
      <c r="O39" s="13" t="e">
        <f t="shared" si="20"/>
        <v>#REF!</v>
      </c>
      <c r="P39" s="13" t="e">
        <f t="shared" si="20"/>
        <v>#REF!</v>
      </c>
      <c r="Q39" s="569"/>
      <c r="R39" s="569"/>
    </row>
    <row r="40" spans="2:18" s="229" customFormat="1" ht="13.5" customHeight="1" thickBot="1" x14ac:dyDescent="0.3"/>
    <row r="41" spans="2:18" ht="17.25" customHeight="1" x14ac:dyDescent="0.25">
      <c r="B41" s="704" t="s">
        <v>249</v>
      </c>
      <c r="C41" s="712" t="e">
        <f>IF(Registrering!#REF!="","",Registrering!#REF!)</f>
        <v>#REF!</v>
      </c>
      <c r="D41" s="713"/>
      <c r="E41" s="713"/>
      <c r="F41" s="713"/>
      <c r="G41" s="713"/>
      <c r="H41" s="713"/>
      <c r="I41" s="713"/>
      <c r="J41" s="713"/>
      <c r="K41" s="713"/>
      <c r="L41" s="713"/>
      <c r="M41" s="714"/>
      <c r="N41" s="569"/>
      <c r="O41" s="569"/>
      <c r="P41" s="569"/>
      <c r="Q41" s="569"/>
      <c r="R41" s="569"/>
    </row>
    <row r="42" spans="2:18" ht="15.75" thickBot="1" x14ac:dyDescent="0.3">
      <c r="B42" s="705"/>
      <c r="C42" s="715"/>
      <c r="D42" s="716"/>
      <c r="E42" s="716"/>
      <c r="F42" s="716"/>
      <c r="G42" s="716"/>
      <c r="H42" s="716"/>
      <c r="I42" s="716"/>
      <c r="J42" s="716"/>
      <c r="K42" s="716"/>
      <c r="L42" s="716"/>
      <c r="M42" s="717"/>
      <c r="N42" s="569"/>
      <c r="O42" s="569"/>
      <c r="P42" s="569"/>
      <c r="Q42" s="569"/>
      <c r="R42" s="569"/>
    </row>
    <row r="43" spans="2:18" ht="3" customHeight="1" thickBot="1" x14ac:dyDescent="0.3">
      <c r="B43" s="538"/>
      <c r="C43" s="410"/>
      <c r="D43" s="411"/>
      <c r="E43" s="411"/>
      <c r="F43" s="411"/>
      <c r="G43" s="411"/>
      <c r="H43" s="411"/>
      <c r="I43" s="411"/>
      <c r="J43" s="411"/>
      <c r="K43" s="411"/>
      <c r="L43" s="411"/>
      <c r="M43" s="412"/>
      <c r="N43" s="569"/>
      <c r="O43" s="569"/>
      <c r="P43" s="569"/>
      <c r="Q43" s="569"/>
      <c r="R43" s="569"/>
    </row>
    <row r="44" spans="2:18" ht="15" customHeight="1" x14ac:dyDescent="0.25">
      <c r="B44" s="704" t="s">
        <v>250</v>
      </c>
      <c r="C44" s="712" t="e">
        <f>IF(Registrering!#REF!="","",Registrering!#REF!)</f>
        <v>#REF!</v>
      </c>
      <c r="D44" s="713"/>
      <c r="E44" s="713"/>
      <c r="F44" s="713"/>
      <c r="G44" s="713"/>
      <c r="H44" s="713"/>
      <c r="I44" s="713"/>
      <c r="J44" s="713"/>
      <c r="K44" s="713"/>
      <c r="L44" s="713"/>
      <c r="M44" s="714"/>
      <c r="N44" s="569"/>
      <c r="O44" s="569"/>
      <c r="P44" s="569"/>
      <c r="Q44" s="569"/>
      <c r="R44" s="569"/>
    </row>
    <row r="45" spans="2:18" ht="15.75" thickBot="1" x14ac:dyDescent="0.3">
      <c r="B45" s="705"/>
      <c r="C45" s="715"/>
      <c r="D45" s="716"/>
      <c r="E45" s="716"/>
      <c r="F45" s="716"/>
      <c r="G45" s="716"/>
      <c r="H45" s="716"/>
      <c r="I45" s="716"/>
      <c r="J45" s="716"/>
      <c r="K45" s="716"/>
      <c r="L45" s="716"/>
      <c r="M45" s="717"/>
      <c r="N45" s="569"/>
      <c r="O45" s="569"/>
      <c r="P45" s="569"/>
      <c r="Q45" s="569"/>
      <c r="R45" s="569"/>
    </row>
    <row r="46" spans="2:18" ht="12" customHeight="1" x14ac:dyDescent="0.25">
      <c r="B46" s="569"/>
      <c r="C46" s="591"/>
      <c r="D46" s="591"/>
      <c r="E46" s="591"/>
      <c r="F46" s="591"/>
      <c r="G46" s="592"/>
      <c r="H46" s="592"/>
      <c r="I46" s="592"/>
      <c r="J46" s="592"/>
      <c r="K46" s="592"/>
      <c r="L46" s="592"/>
      <c r="M46" s="592"/>
      <c r="N46" s="569"/>
      <c r="O46" s="569"/>
      <c r="P46" s="569"/>
      <c r="Q46" s="569"/>
      <c r="R46" s="569"/>
    </row>
    <row r="47" spans="2:18" ht="15" customHeight="1" x14ac:dyDescent="0.25">
      <c r="B47" s="588" t="s">
        <v>251</v>
      </c>
      <c r="C47" s="593">
        <f>IFERROR(C39/(C17+C18),0)</f>
        <v>0</v>
      </c>
      <c r="D47" s="539"/>
      <c r="E47" s="539"/>
      <c r="F47" s="594"/>
      <c r="G47" s="594"/>
      <c r="H47" s="594"/>
      <c r="I47" s="594"/>
      <c r="J47" s="594"/>
      <c r="K47" s="594"/>
      <c r="L47" s="594"/>
      <c r="M47" s="594"/>
      <c r="N47" s="569"/>
      <c r="O47" s="569"/>
      <c r="P47" s="569"/>
      <c r="Q47" s="569"/>
      <c r="R47" s="569"/>
    </row>
    <row r="48" spans="2:18" ht="15" customHeight="1" x14ac:dyDescent="0.25">
      <c r="B48" s="588" t="s">
        <v>252</v>
      </c>
      <c r="C48" s="593" t="e">
        <f>Budsjett!#REF!</f>
        <v>#REF!</v>
      </c>
      <c r="D48" s="539"/>
      <c r="E48" s="539"/>
      <c r="F48" s="594"/>
      <c r="G48" s="594"/>
      <c r="H48" s="594"/>
      <c r="I48" s="594"/>
      <c r="J48" s="594"/>
      <c r="K48" s="594"/>
      <c r="L48" s="594"/>
      <c r="M48" s="594"/>
      <c r="N48" s="569"/>
      <c r="O48" s="569"/>
      <c r="P48" s="569"/>
      <c r="Q48" s="569"/>
      <c r="R48" s="569"/>
    </row>
    <row r="49" spans="2:18" ht="15" customHeight="1" x14ac:dyDescent="0.25">
      <c r="B49" s="588" t="s">
        <v>12</v>
      </c>
      <c r="C49" s="593" t="e">
        <f>IF(Budsjett!#REF!="",Budsjett!#REF!,Budsjett!#REF!)</f>
        <v>#REF!</v>
      </c>
      <c r="D49" s="539"/>
      <c r="E49" s="539"/>
      <c r="F49" s="594"/>
      <c r="G49" s="594"/>
      <c r="H49" s="594"/>
      <c r="I49" s="594"/>
      <c r="J49" s="594"/>
      <c r="K49" s="594"/>
      <c r="L49" s="594"/>
      <c r="M49" s="594"/>
      <c r="N49" s="569"/>
      <c r="O49" s="569"/>
      <c r="P49" s="569"/>
      <c r="Q49" s="569"/>
      <c r="R49" s="569"/>
    </row>
    <row r="50" spans="2:18" ht="15" customHeight="1" x14ac:dyDescent="0.25">
      <c r="B50" s="588" t="s">
        <v>19</v>
      </c>
      <c r="C50" s="593">
        <f>IFERROR(-Budsjett!#REF!/(Budsjett!E48-Budsjett!#REF!),0)</f>
        <v>0</v>
      </c>
      <c r="D50" s="539"/>
      <c r="E50" s="539"/>
      <c r="F50" s="594"/>
      <c r="G50" s="594"/>
      <c r="H50" s="594"/>
      <c r="I50" s="594"/>
      <c r="J50" s="594"/>
      <c r="K50" s="594"/>
      <c r="L50" s="594"/>
      <c r="M50" s="594"/>
      <c r="N50" s="569"/>
      <c r="O50" s="569"/>
      <c r="P50" s="569"/>
      <c r="Q50" s="569"/>
      <c r="R50" s="569"/>
    </row>
    <row r="51" spans="2:18" ht="15" customHeight="1" x14ac:dyDescent="0.25">
      <c r="B51"/>
      <c r="C51"/>
      <c r="D51" s="539"/>
      <c r="E51" s="539"/>
      <c r="F51" s="594"/>
      <c r="G51" s="594"/>
      <c r="H51" s="594"/>
      <c r="I51" s="594"/>
      <c r="J51" s="594"/>
      <c r="K51" s="594"/>
      <c r="L51" s="594"/>
      <c r="M51" s="594"/>
      <c r="N51" s="569"/>
      <c r="O51" s="569"/>
      <c r="P51" s="569"/>
      <c r="Q51" s="569"/>
      <c r="R51" s="569"/>
    </row>
    <row r="52" spans="2:18" x14ac:dyDescent="0.25">
      <c r="B52" s="21" t="s">
        <v>253</v>
      </c>
      <c r="C52" s="21"/>
      <c r="D52" s="569"/>
      <c r="E52" s="595" t="s">
        <v>254</v>
      </c>
      <c r="F52" s="569"/>
      <c r="G52" s="594"/>
      <c r="H52" s="594"/>
      <c r="I52" s="594"/>
      <c r="J52" s="594"/>
      <c r="K52" s="595" t="s">
        <v>254</v>
      </c>
      <c r="L52" s="569"/>
      <c r="M52" s="569"/>
      <c r="N52" s="569"/>
      <c r="O52" s="569"/>
      <c r="P52" s="569"/>
      <c r="Q52" s="569"/>
      <c r="R52" s="569"/>
    </row>
    <row r="53" spans="2:18" ht="36" customHeight="1" x14ac:dyDescent="0.25">
      <c r="B53" s="706"/>
      <c r="C53" s="707"/>
      <c r="D53" s="708"/>
      <c r="E53" s="596"/>
      <c r="F53" s="709"/>
      <c r="G53" s="710"/>
      <c r="H53" s="710"/>
      <c r="I53" s="710"/>
      <c r="J53" s="711"/>
      <c r="K53" s="596"/>
      <c r="L53" s="569"/>
      <c r="M53" s="569"/>
      <c r="N53" s="569"/>
      <c r="O53" s="569"/>
      <c r="P53" s="569"/>
      <c r="Q53" s="569"/>
      <c r="R53" s="569"/>
    </row>
    <row r="54" spans="2:18" x14ac:dyDescent="0.25">
      <c r="B54" s="718" t="s">
        <v>255</v>
      </c>
      <c r="C54" s="719"/>
      <c r="D54" s="719"/>
      <c r="E54" s="595"/>
      <c r="F54" s="328" t="s">
        <v>256</v>
      </c>
      <c r="G54" s="597"/>
      <c r="H54" s="598"/>
      <c r="I54" s="598"/>
      <c r="J54" s="599"/>
      <c r="K54" s="595"/>
      <c r="L54" s="569"/>
      <c r="M54" s="569"/>
      <c r="N54" s="569"/>
      <c r="O54" s="569"/>
      <c r="P54" s="569"/>
      <c r="Q54" s="569"/>
      <c r="R54" s="569"/>
    </row>
    <row r="55" spans="2:18" x14ac:dyDescent="0.25">
      <c r="B55" s="702" t="str">
        <f>IF(Registrering!B5="","",Registrering!B5)</f>
        <v/>
      </c>
      <c r="C55" s="703"/>
      <c r="D55" s="703"/>
      <c r="E55" s="595"/>
      <c r="F55" s="600" t="str">
        <f>IF(Registrering!B4="","",Registrering!B4)</f>
        <v/>
      </c>
      <c r="G55" s="601"/>
      <c r="H55" s="601"/>
      <c r="I55" s="601"/>
      <c r="J55" s="602"/>
      <c r="K55" s="595"/>
      <c r="L55" s="569"/>
      <c r="M55" s="569"/>
      <c r="N55" s="569"/>
      <c r="O55" s="569"/>
      <c r="P55" s="569"/>
      <c r="Q55" s="569"/>
      <c r="R55" s="569"/>
    </row>
    <row r="59" spans="2:18" x14ac:dyDescent="0.25">
      <c r="B59" s="569"/>
      <c r="C59" s="569"/>
      <c r="D59" s="569"/>
      <c r="E59" s="569"/>
      <c r="F59" s="569"/>
      <c r="G59" s="603"/>
      <c r="H59" s="569"/>
      <c r="I59" s="569"/>
      <c r="J59" s="569"/>
      <c r="K59" s="569"/>
      <c r="L59" s="569"/>
      <c r="M59" s="569"/>
      <c r="N59" s="569"/>
      <c r="O59" s="569"/>
      <c r="P59" s="569"/>
      <c r="Q59" s="569"/>
      <c r="R59" s="569"/>
    </row>
  </sheetData>
  <sheetProtection algorithmName="SHA-512" hashValue="e4DVUbOaVJQ/SZOSU0Bxqi4MhkbROwRlzqHGX6BRAUnRRVy3Uwaw43Uw1ndWaXJwijodSlUYkgkX6rZ/lLPPQw==" saltValue="J77SR8/nFgPMBDE5fyYZkg==" spinCount="100000" sheet="1" formatCells="0" formatColumns="0" formatRows="0"/>
  <mergeCells count="8">
    <mergeCell ref="B55:D55"/>
    <mergeCell ref="B44:B45"/>
    <mergeCell ref="B53:D53"/>
    <mergeCell ref="F53:J53"/>
    <mergeCell ref="C41:M42"/>
    <mergeCell ref="C44:M45"/>
    <mergeCell ref="B41:B42"/>
    <mergeCell ref="B54:D54"/>
  </mergeCells>
  <pageMargins left="0.7" right="0.7" top="0.75" bottom="0.75" header="0.3" footer="0.3"/>
  <pageSetup paperSize="9" scale="64" orientation="landscape" r:id="rId1"/>
  <ignoredErrors>
    <ignoredError sqref="B37" formula="1"/>
  </ignoredErrors>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tabColor rgb="FFFFC000"/>
    <pageSetUpPr fitToPage="1"/>
  </sheetPr>
  <dimension ref="B1:R54"/>
  <sheetViews>
    <sheetView showGridLines="0" zoomScale="90" zoomScaleNormal="90" workbookViewId="0">
      <selection activeCell="G25" sqref="G25"/>
    </sheetView>
  </sheetViews>
  <sheetFormatPr baseColWidth="10" defaultColWidth="9.140625" defaultRowHeight="15" x14ac:dyDescent="0.25"/>
  <cols>
    <col min="1" max="1" width="1.5703125" style="19" customWidth="1"/>
    <col min="2" max="2" width="32.5703125" style="19" customWidth="1"/>
    <col min="3" max="3" width="14" style="19" customWidth="1"/>
    <col min="4" max="13" width="13.140625" style="19" customWidth="1"/>
    <col min="14" max="14" width="10.42578125" bestFit="1" customWidth="1"/>
    <col min="19" max="16384" width="9.140625" style="19"/>
  </cols>
  <sheetData>
    <row r="1" spans="2:18" s="36" customFormat="1" x14ac:dyDescent="0.25">
      <c r="B1" s="24" t="s">
        <v>9</v>
      </c>
      <c r="C1" s="24" t="str">
        <f>IF(Registrering!B3="","",Registrering!B3)</f>
        <v/>
      </c>
      <c r="D1" s="24"/>
      <c r="E1" s="569"/>
      <c r="F1" s="569"/>
      <c r="G1" s="569"/>
      <c r="H1" s="569"/>
      <c r="I1" s="569"/>
      <c r="J1" s="39"/>
      <c r="K1" s="46"/>
      <c r="L1" s="38"/>
      <c r="M1" s="569"/>
      <c r="N1"/>
      <c r="O1"/>
      <c r="P1"/>
      <c r="Q1"/>
      <c r="R1"/>
    </row>
    <row r="2" spans="2:18" s="36" customFormat="1" x14ac:dyDescent="0.25">
      <c r="B2" s="24" t="s">
        <v>225</v>
      </c>
      <c r="C2" s="45" t="e">
        <f>IF(Registrering!#REF!="","",Registrering!#REF!)</f>
        <v>#REF!</v>
      </c>
      <c r="D2" s="24"/>
      <c r="E2" s="569"/>
      <c r="F2" s="569"/>
      <c r="G2" s="569"/>
      <c r="H2" s="569"/>
      <c r="I2" s="569"/>
      <c r="J2" s="39"/>
      <c r="K2" s="46"/>
      <c r="L2" s="38"/>
      <c r="M2" s="569"/>
      <c r="N2"/>
      <c r="O2"/>
      <c r="P2"/>
      <c r="Q2"/>
      <c r="R2"/>
    </row>
    <row r="3" spans="2:18" s="36" customFormat="1" x14ac:dyDescent="0.25">
      <c r="B3" s="45"/>
      <c r="C3" s="45"/>
      <c r="D3" s="37"/>
      <c r="E3" s="569"/>
      <c r="F3" s="569"/>
      <c r="G3" s="569"/>
      <c r="H3" s="569"/>
      <c r="I3" s="569"/>
      <c r="J3" s="39"/>
      <c r="K3" s="46"/>
      <c r="L3" s="38"/>
      <c r="M3" s="569"/>
      <c r="N3"/>
      <c r="O3"/>
      <c r="P3"/>
      <c r="Q3"/>
      <c r="R3"/>
    </row>
    <row r="4" spans="2:18" s="36" customFormat="1" x14ac:dyDescent="0.25">
      <c r="B4" s="222" t="s">
        <v>226</v>
      </c>
      <c r="C4" s="11" t="s">
        <v>25</v>
      </c>
      <c r="D4" s="222">
        <f>Budsjett_FL!K3</f>
        <v>2025</v>
      </c>
      <c r="E4" s="228">
        <f>Budsjett_FL!L3</f>
        <v>2026</v>
      </c>
      <c r="F4" s="228">
        <f>Budsjett_FL!M3</f>
        <v>2027</v>
      </c>
      <c r="G4" s="228">
        <f>Budsjett_FL!N3</f>
        <v>2028</v>
      </c>
      <c r="H4" s="228">
        <f>Budsjett_FL!O3</f>
        <v>2029</v>
      </c>
      <c r="I4" s="222">
        <f>Budsjett_FL!P3</f>
        <v>2030</v>
      </c>
      <c r="J4" s="222">
        <f>Budsjett_FL!Q3</f>
        <v>2031</v>
      </c>
      <c r="K4" s="222">
        <f>Budsjett_FL!R3</f>
        <v>2032</v>
      </c>
      <c r="L4" s="222">
        <f>Budsjett_FL!S3</f>
        <v>2033</v>
      </c>
      <c r="M4" s="222">
        <f>Budsjett_FL!T3</f>
        <v>2034</v>
      </c>
      <c r="N4"/>
      <c r="O4"/>
      <c r="P4"/>
      <c r="Q4"/>
      <c r="R4"/>
    </row>
    <row r="5" spans="2:18" s="36" customFormat="1" x14ac:dyDescent="0.25">
      <c r="B5" s="588" t="s">
        <v>112</v>
      </c>
      <c r="C5" s="364">
        <f>SUM(D5:M5)</f>
        <v>0</v>
      </c>
      <c r="D5" s="364">
        <f>Budsjett_FL!K13/12</f>
        <v>0</v>
      </c>
      <c r="E5" s="364">
        <f>Budsjett_FL!L13/12</f>
        <v>0</v>
      </c>
      <c r="F5" s="364">
        <f>Budsjett_FL!M13/12</f>
        <v>0</v>
      </c>
      <c r="G5" s="364">
        <f>Budsjett_FL!N13/12</f>
        <v>0</v>
      </c>
      <c r="H5" s="364">
        <f>Budsjett_FL!O13/12</f>
        <v>0</v>
      </c>
      <c r="I5" s="364">
        <f>Budsjett_FL!P13/12</f>
        <v>0</v>
      </c>
      <c r="J5" s="364">
        <f>Budsjett_FL!Q13/12</f>
        <v>0</v>
      </c>
      <c r="K5" s="364">
        <f>Budsjett_FL!R13/12</f>
        <v>0</v>
      </c>
      <c r="L5" s="364">
        <f>Budsjett_FL!S13/12</f>
        <v>0</v>
      </c>
      <c r="M5" s="364">
        <f>Budsjett_FL!T13/12</f>
        <v>0</v>
      </c>
      <c r="N5"/>
      <c r="O5"/>
      <c r="P5"/>
      <c r="Q5"/>
      <c r="R5"/>
    </row>
    <row r="6" spans="2:18" s="36" customFormat="1" x14ac:dyDescent="0.25">
      <c r="B6" s="588" t="s">
        <v>227</v>
      </c>
      <c r="C6" s="364">
        <f t="shared" ref="C6:C9" si="0">SUM(D6:M6)</f>
        <v>0</v>
      </c>
      <c r="D6" s="364"/>
      <c r="E6" s="364"/>
      <c r="F6" s="364"/>
      <c r="G6" s="364"/>
      <c r="H6" s="364"/>
      <c r="I6" s="364"/>
      <c r="J6" s="364"/>
      <c r="K6" s="364"/>
      <c r="L6" s="364"/>
      <c r="M6" s="364"/>
      <c r="N6"/>
      <c r="O6"/>
      <c r="P6"/>
      <c r="Q6"/>
      <c r="R6"/>
    </row>
    <row r="7" spans="2:18" s="36" customFormat="1" x14ac:dyDescent="0.25">
      <c r="B7" s="588" t="s">
        <v>228</v>
      </c>
      <c r="C7" s="364">
        <f t="shared" si="0"/>
        <v>0</v>
      </c>
      <c r="D7" s="364">
        <f>Budsjett_FL!K31+Budsjett_FL!K25</f>
        <v>0</v>
      </c>
      <c r="E7" s="364">
        <f>Budsjett_FL!L31+Budsjett_FL!L25</f>
        <v>0</v>
      </c>
      <c r="F7" s="364">
        <f>Budsjett_FL!M31+Budsjett_FL!M25</f>
        <v>0</v>
      </c>
      <c r="G7" s="364">
        <f>Budsjett_FL!N31+Budsjett_FL!N25</f>
        <v>0</v>
      </c>
      <c r="H7" s="364">
        <f>Budsjett_FL!O31+Budsjett_FL!O25</f>
        <v>0</v>
      </c>
      <c r="I7" s="364">
        <f>Budsjett_FL!P31+Budsjett_FL!P25</f>
        <v>0</v>
      </c>
      <c r="J7" s="364">
        <f>Budsjett_FL!Q31+Budsjett_FL!Q25</f>
        <v>0</v>
      </c>
      <c r="K7" s="364">
        <f>Budsjett_FL!R31+Budsjett_FL!R25</f>
        <v>0</v>
      </c>
      <c r="L7" s="364">
        <f>Budsjett_FL!S31+Budsjett_FL!S25</f>
        <v>0</v>
      </c>
      <c r="M7" s="364">
        <f>Budsjett_FL!T31+Budsjett_FL!T25</f>
        <v>0</v>
      </c>
      <c r="N7"/>
      <c r="O7"/>
      <c r="P7"/>
      <c r="Q7"/>
      <c r="R7"/>
    </row>
    <row r="8" spans="2:18" s="36" customFormat="1" x14ac:dyDescent="0.25">
      <c r="B8" s="318" t="s">
        <v>43</v>
      </c>
      <c r="C8" s="364">
        <f t="shared" si="0"/>
        <v>0</v>
      </c>
      <c r="D8" s="364">
        <f>Budsjett_FL!K43/Tabeller!$H$5</f>
        <v>0</v>
      </c>
      <c r="E8" s="364">
        <f>Budsjett_FL!L43/Tabeller!$H$5</f>
        <v>0</v>
      </c>
      <c r="F8" s="364">
        <f>Budsjett_FL!M43/Tabeller!$H$5</f>
        <v>0</v>
      </c>
      <c r="G8" s="364">
        <f>Budsjett_FL!N43/Tabeller!$H$5</f>
        <v>0</v>
      </c>
      <c r="H8" s="364">
        <f>Budsjett_FL!O43/Tabeller!$H$5</f>
        <v>0</v>
      </c>
      <c r="I8" s="364">
        <f>Budsjett_FL!P43/Tabeller!$H$5</f>
        <v>0</v>
      </c>
      <c r="J8" s="364">
        <f>Budsjett_FL!Q43/Tabeller!$H$5</f>
        <v>0</v>
      </c>
      <c r="K8" s="364">
        <f>Budsjett_FL!R43/Tabeller!$H$5</f>
        <v>0</v>
      </c>
      <c r="L8" s="364">
        <f>Budsjett_FL!S43/Tabeller!$H$5</f>
        <v>0</v>
      </c>
      <c r="M8" s="364">
        <f>Budsjett_FL!T43/Tabeller!$H$5</f>
        <v>0</v>
      </c>
      <c r="N8"/>
      <c r="O8"/>
      <c r="P8"/>
      <c r="Q8"/>
      <c r="R8"/>
    </row>
    <row r="9" spans="2:18" s="36" customFormat="1" x14ac:dyDescent="0.25">
      <c r="B9" s="413" t="s">
        <v>229</v>
      </c>
      <c r="C9" s="414">
        <f t="shared" si="0"/>
        <v>0</v>
      </c>
      <c r="D9" s="414">
        <f>SUM(D5:D8)</f>
        <v>0</v>
      </c>
      <c r="E9" s="414">
        <f>SUM(E5:E8)</f>
        <v>0</v>
      </c>
      <c r="F9" s="414">
        <f t="shared" ref="F9:M9" si="1">SUM(F5:F8)</f>
        <v>0</v>
      </c>
      <c r="G9" s="414">
        <f t="shared" si="1"/>
        <v>0</v>
      </c>
      <c r="H9" s="414">
        <f t="shared" si="1"/>
        <v>0</v>
      </c>
      <c r="I9" s="414">
        <f t="shared" si="1"/>
        <v>0</v>
      </c>
      <c r="J9" s="414">
        <f t="shared" si="1"/>
        <v>0</v>
      </c>
      <c r="K9" s="414">
        <f t="shared" si="1"/>
        <v>0</v>
      </c>
      <c r="L9" s="414">
        <f t="shared" si="1"/>
        <v>0</v>
      </c>
      <c r="M9" s="414">
        <f t="shared" si="1"/>
        <v>0</v>
      </c>
      <c r="N9"/>
      <c r="O9"/>
      <c r="P9"/>
      <c r="Q9"/>
      <c r="R9"/>
    </row>
    <row r="10" spans="2:18" x14ac:dyDescent="0.25">
      <c r="B10" s="569"/>
      <c r="C10" s="569"/>
      <c r="D10" s="33"/>
      <c r="E10" s="569"/>
      <c r="F10" s="569"/>
      <c r="G10" s="569"/>
      <c r="H10" s="569"/>
      <c r="I10" s="569"/>
      <c r="J10" s="569"/>
      <c r="K10" s="569"/>
      <c r="L10" s="569"/>
      <c r="M10" s="569"/>
    </row>
    <row r="11" spans="2:18" x14ac:dyDescent="0.25">
      <c r="B11" s="222" t="s">
        <v>230</v>
      </c>
      <c r="C11" s="11" t="str">
        <f>C4</f>
        <v>Totalt</v>
      </c>
      <c r="D11" s="11">
        <f t="shared" ref="D11:M11" si="2">D4</f>
        <v>2025</v>
      </c>
      <c r="E11" s="11">
        <f t="shared" si="2"/>
        <v>2026</v>
      </c>
      <c r="F11" s="11">
        <f t="shared" si="2"/>
        <v>2027</v>
      </c>
      <c r="G11" s="11">
        <f t="shared" si="2"/>
        <v>2028</v>
      </c>
      <c r="H11" s="11">
        <f t="shared" si="2"/>
        <v>2029</v>
      </c>
      <c r="I11" s="11">
        <f t="shared" si="2"/>
        <v>2030</v>
      </c>
      <c r="J11" s="11">
        <f t="shared" si="2"/>
        <v>2031</v>
      </c>
      <c r="K11" s="11">
        <f t="shared" si="2"/>
        <v>2032</v>
      </c>
      <c r="L11" s="11">
        <f t="shared" si="2"/>
        <v>2033</v>
      </c>
      <c r="M11" s="11">
        <f t="shared" si="2"/>
        <v>2034</v>
      </c>
    </row>
    <row r="12" spans="2:18" x14ac:dyDescent="0.25">
      <c r="B12" s="84" t="s">
        <v>231</v>
      </c>
      <c r="C12" s="14"/>
      <c r="D12" s="14"/>
      <c r="E12" s="14"/>
      <c r="F12" s="14"/>
      <c r="G12" s="14"/>
      <c r="H12" s="14"/>
      <c r="I12" s="14"/>
      <c r="J12" s="14"/>
      <c r="K12" s="14"/>
      <c r="L12" s="14"/>
      <c r="M12" s="14"/>
    </row>
    <row r="13" spans="2:18" x14ac:dyDescent="0.25">
      <c r="B13" s="588" t="s">
        <v>257</v>
      </c>
      <c r="C13" s="14">
        <f>SUM(D13:M13)</f>
        <v>0</v>
      </c>
      <c r="D13" s="15">
        <f>Budsjett_FL!K74/2</f>
        <v>0</v>
      </c>
      <c r="E13" s="15">
        <f>Budsjett_FL!L74/2</f>
        <v>0</v>
      </c>
      <c r="F13" s="15">
        <f>Budsjett_FL!M74/2</f>
        <v>0</v>
      </c>
      <c r="G13" s="15">
        <f>Budsjett_FL!N74/2</f>
        <v>0</v>
      </c>
      <c r="H13" s="15">
        <f>Budsjett_FL!O74/2</f>
        <v>0</v>
      </c>
      <c r="I13" s="15">
        <f>Budsjett_FL!P74/2</f>
        <v>0</v>
      </c>
      <c r="J13" s="15">
        <f>Budsjett_FL!Q74/2</f>
        <v>0</v>
      </c>
      <c r="K13" s="15">
        <f>Budsjett_FL!R74/2</f>
        <v>0</v>
      </c>
      <c r="L13" s="15">
        <f>Budsjett_FL!S74/2</f>
        <v>0</v>
      </c>
      <c r="M13" s="15">
        <f>Budsjett_FL!T74/2</f>
        <v>0</v>
      </c>
    </row>
    <row r="14" spans="2:18" x14ac:dyDescent="0.25">
      <c r="B14" s="588" t="s">
        <v>233</v>
      </c>
      <c r="C14" s="14">
        <f>SUM(D14:M14)</f>
        <v>0</v>
      </c>
      <c r="D14" s="15">
        <f>Budsjett_FL!K70/2</f>
        <v>0</v>
      </c>
      <c r="E14" s="15">
        <f>Budsjett_FL!L70/2</f>
        <v>0</v>
      </c>
      <c r="F14" s="15">
        <f>Budsjett_FL!M70/2</f>
        <v>0</v>
      </c>
      <c r="G14" s="15">
        <f>Budsjett_FL!N70/2</f>
        <v>0</v>
      </c>
      <c r="H14" s="15">
        <f>Budsjett_FL!O70/2</f>
        <v>0</v>
      </c>
      <c r="I14" s="15">
        <f>Budsjett_FL!P70/2</f>
        <v>0</v>
      </c>
      <c r="J14" s="15">
        <f>Budsjett_FL!Q70/2</f>
        <v>0</v>
      </c>
      <c r="K14" s="15">
        <f>Budsjett_FL!R70/2</f>
        <v>0</v>
      </c>
      <c r="L14" s="15">
        <f>Budsjett_FL!S70/2</f>
        <v>0</v>
      </c>
      <c r="M14" s="15">
        <f>Budsjett_FL!T70/2</f>
        <v>0</v>
      </c>
    </row>
    <row r="15" spans="2:18" x14ac:dyDescent="0.25">
      <c r="B15" s="12" t="s">
        <v>234</v>
      </c>
      <c r="C15" s="13">
        <f>SUM(D15:M15)</f>
        <v>0</v>
      </c>
      <c r="D15" s="13">
        <f t="shared" ref="D15:M15" si="3">SUM(D13:D14)</f>
        <v>0</v>
      </c>
      <c r="E15" s="13">
        <f t="shared" si="3"/>
        <v>0</v>
      </c>
      <c r="F15" s="13">
        <f t="shared" si="3"/>
        <v>0</v>
      </c>
      <c r="G15" s="13">
        <f t="shared" si="3"/>
        <v>0</v>
      </c>
      <c r="H15" s="13">
        <f t="shared" si="3"/>
        <v>0</v>
      </c>
      <c r="I15" s="13">
        <f t="shared" si="3"/>
        <v>0</v>
      </c>
      <c r="J15" s="13">
        <f t="shared" si="3"/>
        <v>0</v>
      </c>
      <c r="K15" s="13">
        <f t="shared" si="3"/>
        <v>0</v>
      </c>
      <c r="L15" s="13">
        <f t="shared" si="3"/>
        <v>0</v>
      </c>
      <c r="M15" s="13">
        <f t="shared" si="3"/>
        <v>0</v>
      </c>
    </row>
    <row r="16" spans="2:18" x14ac:dyDescent="0.25">
      <c r="B16" s="588" t="s">
        <v>235</v>
      </c>
      <c r="C16" s="14">
        <f t="shared" ref="C16:C20" si="4">SUM(D16:M16)</f>
        <v>0</v>
      </c>
      <c r="D16" s="15">
        <f>Budsjett_FL!AR13+Budsjett_FL!AR43</f>
        <v>0</v>
      </c>
      <c r="E16" s="15">
        <f>Budsjett_FL!AS13+Budsjett_FL!AS43</f>
        <v>0</v>
      </c>
      <c r="F16" s="15">
        <f>Budsjett_FL!AT13+Budsjett_FL!AT43</f>
        <v>0</v>
      </c>
      <c r="G16" s="15">
        <f>Budsjett_FL!AU13+Budsjett_FL!AU43</f>
        <v>0</v>
      </c>
      <c r="H16" s="15">
        <f>Budsjett_FL!AV13+Budsjett_FL!AV43</f>
        <v>0</v>
      </c>
      <c r="I16" s="15">
        <f>Budsjett_FL!AW13+Budsjett_FL!AW43</f>
        <v>0</v>
      </c>
      <c r="J16" s="15">
        <f>Budsjett_FL!AX13+Budsjett_FL!AX43</f>
        <v>0</v>
      </c>
      <c r="K16" s="15">
        <f>Budsjett_FL!AY13+Budsjett_FL!AY43</f>
        <v>0</v>
      </c>
      <c r="L16" s="15">
        <f>Budsjett_FL!AZ13+Budsjett_FL!AZ43</f>
        <v>0</v>
      </c>
      <c r="M16" s="15">
        <f>Budsjett_FL!BA13+Budsjett_FL!BA43</f>
        <v>0</v>
      </c>
    </row>
    <row r="17" spans="2:18" x14ac:dyDescent="0.25">
      <c r="B17" s="588" t="s">
        <v>227</v>
      </c>
      <c r="C17" s="14">
        <f t="shared" si="4"/>
        <v>0</v>
      </c>
      <c r="D17" s="15"/>
      <c r="E17" s="15"/>
      <c r="F17" s="15"/>
      <c r="G17" s="15"/>
      <c r="H17" s="15"/>
      <c r="I17" s="15"/>
      <c r="J17" s="15"/>
      <c r="K17" s="15"/>
      <c r="L17" s="15"/>
      <c r="M17" s="15"/>
    </row>
    <row r="18" spans="2:18" x14ac:dyDescent="0.25">
      <c r="B18" s="588" t="s">
        <v>258</v>
      </c>
      <c r="C18" s="14">
        <f t="shared" si="4"/>
        <v>0</v>
      </c>
      <c r="D18" s="15">
        <f>Budsjett_FL!BO13+Budsjett_FL!BO43</f>
        <v>0</v>
      </c>
      <c r="E18" s="15">
        <f>Budsjett_FL!BP13+Budsjett_FL!BP43</f>
        <v>0</v>
      </c>
      <c r="F18" s="15">
        <f>Budsjett_FL!BQ13+Budsjett_FL!BQ43</f>
        <v>0</v>
      </c>
      <c r="G18" s="15">
        <f>Budsjett_FL!BR13+Budsjett_FL!BR43</f>
        <v>0</v>
      </c>
      <c r="H18" s="15">
        <f>Budsjett_FL!BS13+Budsjett_FL!BS43</f>
        <v>0</v>
      </c>
      <c r="I18" s="15">
        <f>Budsjett_FL!BT13+Budsjett_FL!BT43</f>
        <v>0</v>
      </c>
      <c r="J18" s="15">
        <f>Budsjett_FL!BU13+Budsjett_FL!BU43</f>
        <v>0</v>
      </c>
      <c r="K18" s="15">
        <f>Budsjett_FL!BV13+Budsjett_FL!BV43</f>
        <v>0</v>
      </c>
      <c r="L18" s="15">
        <f>Budsjett_FL!BW13+Budsjett_FL!BW43</f>
        <v>0</v>
      </c>
      <c r="M18" s="15">
        <f>Budsjett_FL!BX13+Budsjett_FL!BX43</f>
        <v>0</v>
      </c>
      <c r="N18" s="569"/>
      <c r="O18" s="569"/>
      <c r="P18" s="569"/>
      <c r="Q18" s="569"/>
      <c r="R18" s="569"/>
    </row>
    <row r="19" spans="2:18" x14ac:dyDescent="0.25">
      <c r="B19" s="588" t="s">
        <v>259</v>
      </c>
      <c r="C19" s="14">
        <f t="shared" si="4"/>
        <v>0</v>
      </c>
      <c r="D19" s="15">
        <f>Budsjett_FL!K61</f>
        <v>0</v>
      </c>
      <c r="E19" s="15">
        <f>Budsjett_FL!L61</f>
        <v>0</v>
      </c>
      <c r="F19" s="15">
        <f>Budsjett_FL!M61</f>
        <v>0</v>
      </c>
      <c r="G19" s="15">
        <f>Budsjett_FL!N61</f>
        <v>0</v>
      </c>
      <c r="H19" s="15">
        <f>Budsjett_FL!O61</f>
        <v>0</v>
      </c>
      <c r="I19" s="15">
        <f>Budsjett_FL!P61</f>
        <v>0</v>
      </c>
      <c r="J19" s="15">
        <f>Budsjett_FL!Q61</f>
        <v>0</v>
      </c>
      <c r="K19" s="15">
        <f>Budsjett_FL!R61</f>
        <v>0</v>
      </c>
      <c r="L19" s="15">
        <f>Budsjett_FL!S61</f>
        <v>0</v>
      </c>
      <c r="M19" s="15">
        <f>Budsjett_FL!T61</f>
        <v>0</v>
      </c>
      <c r="N19" s="569"/>
      <c r="O19" s="569"/>
      <c r="P19" s="569"/>
      <c r="Q19" s="569"/>
      <c r="R19" s="569"/>
    </row>
    <row r="20" spans="2:18" x14ac:dyDescent="0.25">
      <c r="B20" s="588" t="s">
        <v>53</v>
      </c>
      <c r="C20" s="14">
        <f t="shared" si="4"/>
        <v>0</v>
      </c>
      <c r="D20" s="15">
        <f>SUMIF(Budsjett_FL!$B$4:$B$154,"Generelle driftsmidler",Budsjett_FL!K4:K154)+SUMIF(Budsjett_FL!$B$4:$B$154,"Lab./feltundersøkelser",Budsjett_FL!K4:K154)+SUMIF(Budsjett_FL!$B$4:$B$154,"Reiser/konferanser/mv.",Budsjett_FL!K4:K154)+SUMIF(Budsjett_FL!$B$4:$B$154,"Andre driftskostnader",Budsjett_FL!K4:K154)+SUMIF(Budsjett_FL!$B$4:$B$154,"Innkjøp av FoU-tjenester",Budsjett_FL!K4:K154)+Budsjett_FL!AR52</f>
        <v>0</v>
      </c>
      <c r="E20" s="15">
        <f>SUMIF(Budsjett_FL!$B$4:$B$154,"Generelle driftsmidler",Budsjett_FL!L4:L154)+SUMIF(Budsjett_FL!$B$4:$B$154,"Lab./feltundersøkelser",Budsjett_FL!L4:L154)+SUMIF(Budsjett_FL!$B$4:$B$154,"Reiser/konferanser/mv.",Budsjett_FL!L4:L154)+SUMIF(Budsjett_FL!$B$4:$B$154,"Andre driftskostnader",Budsjett_FL!L4:L154)+SUMIF(Budsjett_FL!$B$4:$B$154,"Innkjøp av FoU-tjenester",Budsjett_FL!L4:L154)++Budsjett_FL!AS52</f>
        <v>0</v>
      </c>
      <c r="F20" s="15">
        <f>SUMIF(Budsjett_FL!$B$4:$B$154,"Generelle driftsmidler",Budsjett_FL!M4:M154)+SUMIF(Budsjett_FL!$B$4:$B$154,"Lab./feltundersøkelser",Budsjett_FL!M4:M154)+SUMIF(Budsjett_FL!$B$4:$B$154,"Reiser/konferanser/mv.",Budsjett_FL!M4:M154)+SUMIF(Budsjett_FL!$B$4:$B$154,"Andre driftskostnader",Budsjett_FL!M4:M154)+SUMIF(Budsjett_FL!$B$4:$B$154,"Innkjøp av FoU-tjenester",Budsjett_FL!M4:M154)++Budsjett_FL!AT52</f>
        <v>0</v>
      </c>
      <c r="G20" s="15">
        <f>SUMIF(Budsjett_FL!$B$4:$B$154,"Generelle driftsmidler",Budsjett_FL!N4:N154)+SUMIF(Budsjett_FL!$B$4:$B$154,"Lab./feltundersøkelser",Budsjett_FL!N4:N154)+SUMIF(Budsjett_FL!$B$4:$B$154,"Reiser/konferanser/mv.",Budsjett_FL!N4:N154)+SUMIF(Budsjett_FL!$B$4:$B$154,"Andre driftskostnader",Budsjett_FL!N4:N154)+SUMIF(Budsjett_FL!$B$4:$B$154,"Innkjøp av FoU-tjenester",Budsjett_FL!N4:N154)++Budsjett_FL!AU52</f>
        <v>0</v>
      </c>
      <c r="H20" s="15">
        <f>SUMIF(Budsjett_FL!$B$4:$B$154,"Generelle driftsmidler",Budsjett_FL!O4:O154)+SUMIF(Budsjett_FL!$B$4:$B$154,"Lab./feltundersøkelser",Budsjett_FL!O4:O154)+SUMIF(Budsjett_FL!$B$4:$B$154,"Reiser/konferanser/mv.",Budsjett_FL!O4:O154)+SUMIF(Budsjett_FL!$B$4:$B$154,"Andre driftskostnader",Budsjett_FL!O4:O154)+SUMIF(Budsjett_FL!$B$4:$B$154,"Innkjøp av FoU-tjenester",Budsjett_FL!O4:O154)++Budsjett_FL!AV52</f>
        <v>0</v>
      </c>
      <c r="I20" s="15">
        <f>SUMIF(Budsjett_FL!$B$4:$B$154,"Generelle driftsmidler",Budsjett_FL!P4:P154)+SUMIF(Budsjett_FL!$B$4:$B$154,"Lab./feltundersøkelser",Budsjett_FL!P4:P154)+SUMIF(Budsjett_FL!$B$4:$B$154,"Reiser/konferanser/mv.",Budsjett_FL!P4:P154)+SUMIF(Budsjett_FL!$B$4:$B$154,"Andre driftskostnader",Budsjett_FL!P4:P154)+SUMIF(Budsjett_FL!$B$4:$B$154,"Innkjøp av FoU-tjenester",Budsjett_FL!P4:P154)++Budsjett_FL!AW52</f>
        <v>0</v>
      </c>
      <c r="J20" s="15">
        <f>SUMIF(Budsjett_FL!$B$4:$B$154,"Generelle driftsmidler",Budsjett_FL!Q4:Q154)+SUMIF(Budsjett_FL!$B$4:$B$154,"Lab./feltundersøkelser",Budsjett_FL!Q4:Q154)+SUMIF(Budsjett_FL!$B$4:$B$154,"Reiser/konferanser/mv.",Budsjett_FL!Q4:Q154)+SUMIF(Budsjett_FL!$B$4:$B$154,"Andre driftskostnader",Budsjett_FL!Q4:Q154)+SUMIF(Budsjett_FL!$B$4:$B$154,"Innkjøp av FoU-tjenester",Budsjett_FL!Q4:Q154)++Budsjett_FL!AX52</f>
        <v>0</v>
      </c>
      <c r="K20" s="15">
        <f>SUMIF(Budsjett_FL!$B$4:$B$154,"Generelle driftsmidler",Budsjett_FL!R4:R154)+SUMIF(Budsjett_FL!$B$4:$B$154,"Lab./feltundersøkelser",Budsjett_FL!R4:R154)+SUMIF(Budsjett_FL!$B$4:$B$154,"Reiser/konferanser/mv.",Budsjett_FL!R4:R154)+SUMIF(Budsjett_FL!$B$4:$B$154,"Andre driftskostnader",Budsjett_FL!R4:R154)+SUMIF(Budsjett_FL!$B$4:$B$154,"Innkjøp av FoU-tjenester",Budsjett_FL!R4:R154)++Budsjett_FL!AY52</f>
        <v>0</v>
      </c>
      <c r="L20" s="15">
        <f>SUMIF(Budsjett_FL!$B$4:$B$154,"Generelle driftsmidler",Budsjett_FL!S4:S154)+SUMIF(Budsjett_FL!$B$4:$B$154,"Lab./feltundersøkelser",Budsjett_FL!S4:S154)+SUMIF(Budsjett_FL!$B$4:$B$154,"Reiser/konferanser/mv.",Budsjett_FL!S4:S154)+SUMIF(Budsjett_FL!$B$4:$B$154,"Andre driftskostnader",Budsjett_FL!S4:S154)+SUMIF(Budsjett_FL!$B$4:$B$154,"Innkjøp av FoU-tjenester",Budsjett_FL!S4:S154)++Budsjett_FL!AZ52</f>
        <v>0</v>
      </c>
      <c r="M20" s="15">
        <f>SUMIF(Budsjett_FL!$B$4:$B$154,"Generelle driftsmidler",Budsjett_FL!T4:T154)+SUMIF(Budsjett_FL!$B$4:$B$154,"Lab./feltundersøkelser",Budsjett_FL!T4:T154)+SUMIF(Budsjett_FL!$B$4:$B$154,"Reiser/konferanser/mv.",Budsjett_FL!T4:T154)+SUMIF(Budsjett_FL!$B$4:$B$154,"Andre driftskostnader",Budsjett_FL!T4:T154)+SUMIF(Budsjett_FL!$B$4:$B$154,"Innkjøp av FoU-tjenester",Budsjett_FL!T4:T154)++Budsjett_FL!BA52</f>
        <v>0</v>
      </c>
      <c r="N20" s="569"/>
      <c r="O20" s="569"/>
      <c r="P20" s="569"/>
      <c r="Q20" s="569"/>
      <c r="R20" s="569"/>
    </row>
    <row r="21" spans="2:18" x14ac:dyDescent="0.25">
      <c r="B21" s="12" t="s">
        <v>240</v>
      </c>
      <c r="C21" s="13">
        <f>SUM(D21:M21)</f>
        <v>0</v>
      </c>
      <c r="D21" s="13">
        <f t="shared" ref="D21:M21" si="5">SUM(D16:D20)</f>
        <v>0</v>
      </c>
      <c r="E21" s="13">
        <f t="shared" si="5"/>
        <v>0</v>
      </c>
      <c r="F21" s="13">
        <f t="shared" si="5"/>
        <v>0</v>
      </c>
      <c r="G21" s="13">
        <f t="shared" si="5"/>
        <v>0</v>
      </c>
      <c r="H21" s="13">
        <f t="shared" si="5"/>
        <v>0</v>
      </c>
      <c r="I21" s="13">
        <f t="shared" si="5"/>
        <v>0</v>
      </c>
      <c r="J21" s="13">
        <f t="shared" si="5"/>
        <v>0</v>
      </c>
      <c r="K21" s="13">
        <f t="shared" si="5"/>
        <v>0</v>
      </c>
      <c r="L21" s="13">
        <f t="shared" si="5"/>
        <v>0</v>
      </c>
      <c r="M21" s="13">
        <f t="shared" si="5"/>
        <v>0</v>
      </c>
      <c r="N21" s="569"/>
      <c r="O21" s="569"/>
      <c r="P21" s="569"/>
      <c r="Q21" s="569"/>
      <c r="R21" s="569"/>
    </row>
    <row r="22" spans="2:18" x14ac:dyDescent="0.25">
      <c r="B22" s="12" t="s">
        <v>241</v>
      </c>
      <c r="C22" s="13">
        <f>SUM(D22:M22)</f>
        <v>0</v>
      </c>
      <c r="D22" s="13">
        <f t="shared" ref="D22:M22" si="6">D15+D21</f>
        <v>0</v>
      </c>
      <c r="E22" s="13">
        <f t="shared" si="6"/>
        <v>0</v>
      </c>
      <c r="F22" s="13">
        <f t="shared" si="6"/>
        <v>0</v>
      </c>
      <c r="G22" s="13">
        <f t="shared" si="6"/>
        <v>0</v>
      </c>
      <c r="H22" s="13">
        <f t="shared" si="6"/>
        <v>0</v>
      </c>
      <c r="I22" s="13">
        <f t="shared" si="6"/>
        <v>0</v>
      </c>
      <c r="J22" s="13">
        <f t="shared" si="6"/>
        <v>0</v>
      </c>
      <c r="K22" s="13">
        <f t="shared" si="6"/>
        <v>0</v>
      </c>
      <c r="L22" s="13">
        <f t="shared" si="6"/>
        <v>0</v>
      </c>
      <c r="M22" s="13">
        <f t="shared" si="6"/>
        <v>0</v>
      </c>
      <c r="N22" s="569"/>
      <c r="O22" s="569"/>
      <c r="P22" s="569"/>
      <c r="Q22" s="569"/>
      <c r="R22" s="569"/>
    </row>
    <row r="23" spans="2:18" ht="9.75" customHeight="1" x14ac:dyDescent="0.25">
      <c r="B23" s="588"/>
      <c r="C23" s="14">
        <f t="shared" ref="C23:C29" si="7">SUM(D23:M23)</f>
        <v>0</v>
      </c>
      <c r="D23" s="15"/>
      <c r="E23" s="15"/>
      <c r="F23" s="15"/>
      <c r="G23" s="15"/>
      <c r="H23" s="15"/>
      <c r="I23" s="15"/>
      <c r="J23" s="15"/>
      <c r="K23" s="15"/>
      <c r="L23" s="15"/>
      <c r="M23" s="15"/>
      <c r="N23" s="569"/>
      <c r="O23" s="569"/>
      <c r="P23" s="569"/>
      <c r="Q23" s="569"/>
      <c r="R23" s="569"/>
    </row>
    <row r="24" spans="2:18" x14ac:dyDescent="0.25">
      <c r="B24" s="84" t="s">
        <v>242</v>
      </c>
      <c r="C24" s="14">
        <f t="shared" si="7"/>
        <v>0</v>
      </c>
      <c r="D24" s="15"/>
      <c r="E24" s="15"/>
      <c r="F24" s="15"/>
      <c r="G24" s="15"/>
      <c r="H24" s="15"/>
      <c r="I24" s="15"/>
      <c r="J24" s="15"/>
      <c r="K24" s="15"/>
      <c r="L24" s="15"/>
      <c r="M24" s="15"/>
      <c r="N24" s="569"/>
      <c r="O24" s="569"/>
      <c r="P24" s="569"/>
      <c r="Q24" s="569"/>
      <c r="R24" s="569"/>
    </row>
    <row r="25" spans="2:18" x14ac:dyDescent="0.25">
      <c r="B25" s="588" t="s">
        <v>19</v>
      </c>
      <c r="C25" s="14">
        <f t="shared" si="7"/>
        <v>0</v>
      </c>
      <c r="D25" s="15">
        <f>-(D26+D27+D28+D29)</f>
        <v>0</v>
      </c>
      <c r="E25" s="15">
        <f t="shared" ref="E25:M25" si="8">-(E26+E27+E28+E29)</f>
        <v>0</v>
      </c>
      <c r="F25" s="15">
        <f t="shared" si="8"/>
        <v>0</v>
      </c>
      <c r="G25" s="15">
        <f t="shared" si="8"/>
        <v>0</v>
      </c>
      <c r="H25" s="15">
        <f t="shared" si="8"/>
        <v>0</v>
      </c>
      <c r="I25" s="15">
        <f t="shared" si="8"/>
        <v>0</v>
      </c>
      <c r="J25" s="15">
        <f t="shared" si="8"/>
        <v>0</v>
      </c>
      <c r="K25" s="15">
        <f t="shared" si="8"/>
        <v>0</v>
      </c>
      <c r="L25" s="15">
        <f t="shared" si="8"/>
        <v>0</v>
      </c>
      <c r="M25" s="15">
        <f t="shared" si="8"/>
        <v>0</v>
      </c>
      <c r="N25" s="569"/>
      <c r="O25" s="569"/>
      <c r="P25" s="569"/>
      <c r="Q25" s="569"/>
      <c r="R25" s="569"/>
    </row>
    <row r="26" spans="2:18" x14ac:dyDescent="0.25">
      <c r="B26" s="588" t="s">
        <v>260</v>
      </c>
      <c r="C26" s="14">
        <f t="shared" si="7"/>
        <v>0</v>
      </c>
      <c r="D26" s="15">
        <f>Budsjett_FL!AR31+Budsjett_FL!AR25</f>
        <v>0</v>
      </c>
      <c r="E26" s="15">
        <f>Budsjett_FL!AS31+Budsjett_FL!AS25</f>
        <v>0</v>
      </c>
      <c r="F26" s="15">
        <f>Budsjett_FL!AT31+Budsjett_FL!AT25</f>
        <v>0</v>
      </c>
      <c r="G26" s="15">
        <f>Budsjett_FL!AU31+Budsjett_FL!AU25</f>
        <v>0</v>
      </c>
      <c r="H26" s="15">
        <f>Budsjett_FL!AV31+Budsjett_FL!AV25</f>
        <v>0</v>
      </c>
      <c r="I26" s="15">
        <f>Budsjett_FL!AW31+Budsjett_FL!AW25</f>
        <v>0</v>
      </c>
      <c r="J26" s="15">
        <f>Budsjett_FL!AX31+Budsjett_FL!AX25</f>
        <v>0</v>
      </c>
      <c r="K26" s="15">
        <f>Budsjett_FL!AY31+Budsjett_FL!AY25</f>
        <v>0</v>
      </c>
      <c r="L26" s="15">
        <f>Budsjett_FL!AZ31+Budsjett_FL!AZ25</f>
        <v>0</v>
      </c>
      <c r="M26" s="15">
        <f>Budsjett_FL!BA31+Budsjett_FL!BA25</f>
        <v>0</v>
      </c>
      <c r="N26" s="569"/>
      <c r="O26" s="569"/>
      <c r="P26" s="569"/>
      <c r="Q26" s="569"/>
      <c r="R26" s="569"/>
    </row>
    <row r="27" spans="2:18" x14ac:dyDescent="0.25">
      <c r="B27" s="588" t="s">
        <v>261</v>
      </c>
      <c r="C27" s="14">
        <f t="shared" si="7"/>
        <v>0</v>
      </c>
      <c r="D27" s="15">
        <f>Budsjett_FL!BC45-Budsjett_FL!BO13-Budsjett_FL!BO43</f>
        <v>0</v>
      </c>
      <c r="E27" s="15">
        <f>Budsjett_FL!BD45-Budsjett_FL!BP13-Budsjett_FL!BP43</f>
        <v>0</v>
      </c>
      <c r="F27" s="15">
        <f>Budsjett_FL!BE45-Budsjett_FL!BQ13-Budsjett_FL!BQ43</f>
        <v>0</v>
      </c>
      <c r="G27" s="15">
        <f>Budsjett_FL!BF45-Budsjett_FL!BR13-Budsjett_FL!BR43</f>
        <v>0</v>
      </c>
      <c r="H27" s="15">
        <f>Budsjett_FL!BG45-Budsjett_FL!BS13-Budsjett_FL!BS43</f>
        <v>0</v>
      </c>
      <c r="I27" s="15">
        <f>Budsjett_FL!BH45-Budsjett_FL!BT13-Budsjett_FL!BT43</f>
        <v>0</v>
      </c>
      <c r="J27" s="15">
        <f>Budsjett_FL!BI45-Budsjett_FL!BU13-Budsjett_FL!BU43</f>
        <v>0</v>
      </c>
      <c r="K27" s="15">
        <f>Budsjett_FL!BJ45-Budsjett_FL!BV13-Budsjett_FL!BV43</f>
        <v>0</v>
      </c>
      <c r="L27" s="15">
        <f>Budsjett_FL!BK45-Budsjett_FL!BW13-Budsjett_FL!BW43</f>
        <v>0</v>
      </c>
      <c r="M27" s="15">
        <f>Budsjett_FL!BL45-Budsjett_FL!BX13-Budsjett_FL!BX43</f>
        <v>0</v>
      </c>
      <c r="N27" s="569"/>
      <c r="O27" s="569"/>
      <c r="P27" s="569"/>
      <c r="Q27" s="569"/>
      <c r="R27" s="569"/>
    </row>
    <row r="28" spans="2:18" x14ac:dyDescent="0.25">
      <c r="B28" s="588" t="s">
        <v>245</v>
      </c>
      <c r="C28" s="14">
        <f t="shared" si="7"/>
        <v>0</v>
      </c>
      <c r="D28" s="15">
        <f>Budsjett_FL!K60</f>
        <v>0</v>
      </c>
      <c r="E28" s="15">
        <f>Budsjett_FL!L60</f>
        <v>0</v>
      </c>
      <c r="F28" s="15">
        <f>Budsjett_FL!M60</f>
        <v>0</v>
      </c>
      <c r="G28" s="15">
        <f>Budsjett_FL!N60</f>
        <v>0</v>
      </c>
      <c r="H28" s="15">
        <f>Budsjett_FL!O60</f>
        <v>0</v>
      </c>
      <c r="I28" s="15">
        <f>Budsjett_FL!P60</f>
        <v>0</v>
      </c>
      <c r="J28" s="15">
        <f>Budsjett_FL!Q60</f>
        <v>0</v>
      </c>
      <c r="K28" s="15">
        <f>Budsjett_FL!R60</f>
        <v>0</v>
      </c>
      <c r="L28" s="15">
        <f>Budsjett_FL!S60</f>
        <v>0</v>
      </c>
      <c r="M28" s="15">
        <f>Budsjett_FL!T60</f>
        <v>0</v>
      </c>
      <c r="N28" s="569"/>
      <c r="O28" s="569"/>
      <c r="P28" s="569"/>
      <c r="Q28" s="569"/>
      <c r="R28" s="569"/>
    </row>
    <row r="29" spans="2:18" x14ac:dyDescent="0.25">
      <c r="B29" s="588" t="s">
        <v>134</v>
      </c>
      <c r="C29" s="14">
        <f t="shared" si="7"/>
        <v>0</v>
      </c>
      <c r="D29" s="15">
        <f>Budsjett_FL!K60</f>
        <v>0</v>
      </c>
      <c r="E29" s="15">
        <f>Budsjett_FL!L60</f>
        <v>0</v>
      </c>
      <c r="F29" s="15">
        <f>Budsjett_FL!M60</f>
        <v>0</v>
      </c>
      <c r="G29" s="15">
        <f>Budsjett_FL!N60</f>
        <v>0</v>
      </c>
      <c r="H29" s="15">
        <f>Budsjett_FL!O60</f>
        <v>0</v>
      </c>
      <c r="I29" s="15">
        <f>Budsjett_FL!P60</f>
        <v>0</v>
      </c>
      <c r="J29" s="15">
        <f>Budsjett_FL!Q60</f>
        <v>0</v>
      </c>
      <c r="K29" s="15">
        <f>Budsjett_FL!R60</f>
        <v>0</v>
      </c>
      <c r="L29" s="15">
        <f>Budsjett_FL!S60</f>
        <v>0</v>
      </c>
      <c r="M29" s="15">
        <f>Budsjett_FL!T60</f>
        <v>0</v>
      </c>
      <c r="N29" s="569"/>
      <c r="O29" s="569"/>
      <c r="P29" s="569"/>
      <c r="Q29" s="569"/>
      <c r="R29" s="569"/>
    </row>
    <row r="30" spans="2:18" x14ac:dyDescent="0.25">
      <c r="B30" s="16" t="s">
        <v>246</v>
      </c>
      <c r="C30" s="16">
        <f>SUM(D30:M30)</f>
        <v>0</v>
      </c>
      <c r="D30" s="16">
        <f>D21+D26+D27+D29+D28</f>
        <v>0</v>
      </c>
      <c r="E30" s="16">
        <f t="shared" ref="E30:M30" si="9">E21+E26+E27+E29+E28</f>
        <v>0</v>
      </c>
      <c r="F30" s="16">
        <f t="shared" si="9"/>
        <v>0</v>
      </c>
      <c r="G30" s="16">
        <f t="shared" si="9"/>
        <v>0</v>
      </c>
      <c r="H30" s="16">
        <f t="shared" si="9"/>
        <v>0</v>
      </c>
      <c r="I30" s="16">
        <f t="shared" si="9"/>
        <v>0</v>
      </c>
      <c r="J30" s="16">
        <f t="shared" si="9"/>
        <v>0</v>
      </c>
      <c r="K30" s="16">
        <f t="shared" si="9"/>
        <v>0</v>
      </c>
      <c r="L30" s="16">
        <f t="shared" si="9"/>
        <v>0</v>
      </c>
      <c r="M30" s="16">
        <f t="shared" si="9"/>
        <v>0</v>
      </c>
      <c r="N30" s="569"/>
      <c r="O30" s="569"/>
      <c r="P30" s="569"/>
      <c r="Q30" s="569"/>
      <c r="R30" s="569"/>
    </row>
    <row r="31" spans="2:18" ht="9.75" customHeight="1" x14ac:dyDescent="0.25">
      <c r="B31" s="569"/>
      <c r="C31" s="569"/>
      <c r="D31" s="569"/>
      <c r="E31" s="569"/>
      <c r="F31" s="569"/>
      <c r="G31" s="569"/>
      <c r="H31" s="569"/>
      <c r="I31" s="569"/>
      <c r="J31" s="569"/>
      <c r="K31" s="569"/>
      <c r="L31" s="569"/>
      <c r="M31" s="569"/>
      <c r="N31" s="569"/>
      <c r="O31" s="569"/>
      <c r="P31" s="569"/>
      <c r="Q31" s="569"/>
      <c r="R31" s="569"/>
    </row>
    <row r="32" spans="2:18" x14ac:dyDescent="0.25">
      <c r="B32" s="84" t="s">
        <v>262</v>
      </c>
      <c r="C32" s="14"/>
      <c r="D32" s="14"/>
      <c r="E32" s="14"/>
      <c r="F32" s="14"/>
      <c r="G32" s="14"/>
      <c r="H32" s="14"/>
      <c r="I32" s="14"/>
      <c r="J32" s="14"/>
      <c r="K32" s="14"/>
      <c r="L32" s="14"/>
      <c r="M32" s="14"/>
      <c r="N32" s="569"/>
      <c r="O32" s="569"/>
      <c r="P32" s="569"/>
      <c r="Q32" s="569"/>
      <c r="R32" s="569"/>
    </row>
    <row r="33" spans="2:18" x14ac:dyDescent="0.25">
      <c r="B33" s="588" t="s">
        <v>134</v>
      </c>
      <c r="C33" s="14">
        <f t="shared" ref="C33:C37" si="10">SUM(D33:M33)</f>
        <v>0</v>
      </c>
      <c r="D33" s="14">
        <f>D29</f>
        <v>0</v>
      </c>
      <c r="E33" s="14">
        <f t="shared" ref="E33:K33" si="11">E29</f>
        <v>0</v>
      </c>
      <c r="F33" s="14">
        <f t="shared" si="11"/>
        <v>0</v>
      </c>
      <c r="G33" s="14">
        <f t="shared" si="11"/>
        <v>0</v>
      </c>
      <c r="H33" s="14">
        <f t="shared" si="11"/>
        <v>0</v>
      </c>
      <c r="I33" s="14">
        <f t="shared" si="11"/>
        <v>0</v>
      </c>
      <c r="J33" s="14">
        <f t="shared" si="11"/>
        <v>0</v>
      </c>
      <c r="K33" s="14">
        <f t="shared" si="11"/>
        <v>0</v>
      </c>
      <c r="L33" s="14">
        <f t="shared" ref="L33:M33" si="12">-L29</f>
        <v>0</v>
      </c>
      <c r="M33" s="14">
        <f t="shared" si="12"/>
        <v>0</v>
      </c>
      <c r="N33" s="569"/>
      <c r="O33" s="569"/>
      <c r="P33" s="569"/>
      <c r="Q33" s="569"/>
      <c r="R33" s="569"/>
    </row>
    <row r="34" spans="2:18" x14ac:dyDescent="0.25">
      <c r="B34" s="588" t="s">
        <v>227</v>
      </c>
      <c r="C34" s="14">
        <f t="shared" si="10"/>
        <v>0</v>
      </c>
      <c r="D34" s="14">
        <f>-D17</f>
        <v>0</v>
      </c>
      <c r="E34" s="14">
        <f t="shared" ref="E34:M34" si="13">-E17</f>
        <v>0</v>
      </c>
      <c r="F34" s="14">
        <f t="shared" si="13"/>
        <v>0</v>
      </c>
      <c r="G34" s="14">
        <f t="shared" si="13"/>
        <v>0</v>
      </c>
      <c r="H34" s="14">
        <f t="shared" si="13"/>
        <v>0</v>
      </c>
      <c r="I34" s="14">
        <f t="shared" si="13"/>
        <v>0</v>
      </c>
      <c r="J34" s="14">
        <f t="shared" si="13"/>
        <v>0</v>
      </c>
      <c r="K34" s="14">
        <f t="shared" si="13"/>
        <v>0</v>
      </c>
      <c r="L34" s="14">
        <f t="shared" si="13"/>
        <v>0</v>
      </c>
      <c r="M34" s="14">
        <f t="shared" si="13"/>
        <v>0</v>
      </c>
      <c r="N34" s="569"/>
      <c r="O34" s="569"/>
      <c r="P34" s="569"/>
      <c r="Q34" s="569"/>
      <c r="R34" s="569"/>
    </row>
    <row r="35" spans="2:18" x14ac:dyDescent="0.25">
      <c r="B35" s="588" t="s">
        <v>258</v>
      </c>
      <c r="C35" s="14">
        <f t="shared" si="10"/>
        <v>0</v>
      </c>
      <c r="D35" s="14">
        <f>-D18</f>
        <v>0</v>
      </c>
      <c r="E35" s="14">
        <f t="shared" ref="E35:M35" si="14">-E18</f>
        <v>0</v>
      </c>
      <c r="F35" s="14">
        <f t="shared" si="14"/>
        <v>0</v>
      </c>
      <c r="G35" s="14">
        <f t="shared" si="14"/>
        <v>0</v>
      </c>
      <c r="H35" s="14">
        <f t="shared" si="14"/>
        <v>0</v>
      </c>
      <c r="I35" s="14">
        <f t="shared" si="14"/>
        <v>0</v>
      </c>
      <c r="J35" s="14">
        <f t="shared" si="14"/>
        <v>0</v>
      </c>
      <c r="K35" s="14">
        <f t="shared" si="14"/>
        <v>0</v>
      </c>
      <c r="L35" s="14">
        <f t="shared" si="14"/>
        <v>0</v>
      </c>
      <c r="M35" s="14">
        <f t="shared" si="14"/>
        <v>0</v>
      </c>
      <c r="N35" s="569"/>
      <c r="O35" s="569"/>
      <c r="P35" s="569"/>
      <c r="Q35" s="569"/>
      <c r="R35" s="569"/>
    </row>
    <row r="36" spans="2:18" x14ac:dyDescent="0.25">
      <c r="B36" s="588" t="str">
        <f>B19</f>
        <v>Eksternt fin leiestedskostnader</v>
      </c>
      <c r="C36" s="14">
        <f t="shared" si="10"/>
        <v>0</v>
      </c>
      <c r="D36" s="14">
        <f>-D19</f>
        <v>0</v>
      </c>
      <c r="E36" s="14">
        <f t="shared" ref="E36:M36" si="15">-E19</f>
        <v>0</v>
      </c>
      <c r="F36" s="14">
        <f t="shared" si="15"/>
        <v>0</v>
      </c>
      <c r="G36" s="14">
        <f t="shared" si="15"/>
        <v>0</v>
      </c>
      <c r="H36" s="14">
        <f t="shared" si="15"/>
        <v>0</v>
      </c>
      <c r="I36" s="14">
        <f t="shared" si="15"/>
        <v>0</v>
      </c>
      <c r="J36" s="14">
        <f t="shared" si="15"/>
        <v>0</v>
      </c>
      <c r="K36" s="14">
        <f t="shared" si="15"/>
        <v>0</v>
      </c>
      <c r="L36" s="14">
        <f t="shared" si="15"/>
        <v>0</v>
      </c>
      <c r="M36" s="14">
        <f t="shared" si="15"/>
        <v>0</v>
      </c>
      <c r="N36" s="569"/>
      <c r="O36" s="569"/>
      <c r="P36" s="569"/>
      <c r="Q36" s="569"/>
      <c r="R36" s="569"/>
    </row>
    <row r="37" spans="2:18" x14ac:dyDescent="0.25">
      <c r="B37" s="589" t="s">
        <v>263</v>
      </c>
      <c r="C37" s="14">
        <f t="shared" si="10"/>
        <v>0</v>
      </c>
      <c r="D37" s="14">
        <f>D22</f>
        <v>0</v>
      </c>
      <c r="E37" s="14">
        <f t="shared" ref="E37:M37" si="16">E22</f>
        <v>0</v>
      </c>
      <c r="F37" s="14">
        <f t="shared" si="16"/>
        <v>0</v>
      </c>
      <c r="G37" s="14">
        <f t="shared" si="16"/>
        <v>0</v>
      </c>
      <c r="H37" s="14">
        <f t="shared" si="16"/>
        <v>0</v>
      </c>
      <c r="I37" s="14">
        <f t="shared" si="16"/>
        <v>0</v>
      </c>
      <c r="J37" s="14">
        <f t="shared" si="16"/>
        <v>0</v>
      </c>
      <c r="K37" s="14">
        <f t="shared" si="16"/>
        <v>0</v>
      </c>
      <c r="L37" s="14">
        <f t="shared" si="16"/>
        <v>0</v>
      </c>
      <c r="M37" s="14">
        <f t="shared" si="16"/>
        <v>0</v>
      </c>
      <c r="N37" s="569"/>
      <c r="O37" s="569"/>
      <c r="P37" s="569"/>
      <c r="Q37" s="569"/>
      <c r="R37" s="569"/>
    </row>
    <row r="38" spans="2:18" x14ac:dyDescent="0.25">
      <c r="B38" s="13" t="s">
        <v>248</v>
      </c>
      <c r="C38" s="13">
        <f>SUM(D38:M38)</f>
        <v>0</v>
      </c>
      <c r="D38" s="13">
        <f>D33+D34+D35+D36+D37</f>
        <v>0</v>
      </c>
      <c r="E38" s="13">
        <f t="shared" ref="E38:M38" si="17">E33+E34+E35+E36+E37</f>
        <v>0</v>
      </c>
      <c r="F38" s="13">
        <f t="shared" si="17"/>
        <v>0</v>
      </c>
      <c r="G38" s="13">
        <f t="shared" si="17"/>
        <v>0</v>
      </c>
      <c r="H38" s="13">
        <f t="shared" si="17"/>
        <v>0</v>
      </c>
      <c r="I38" s="13">
        <f t="shared" si="17"/>
        <v>0</v>
      </c>
      <c r="J38" s="13">
        <f t="shared" si="17"/>
        <v>0</v>
      </c>
      <c r="K38" s="13">
        <f t="shared" si="17"/>
        <v>0</v>
      </c>
      <c r="L38" s="13">
        <f t="shared" si="17"/>
        <v>0</v>
      </c>
      <c r="M38" s="13">
        <f t="shared" si="17"/>
        <v>0</v>
      </c>
      <c r="N38" s="569"/>
      <c r="O38" s="569"/>
      <c r="P38" s="569"/>
      <c r="Q38" s="569"/>
      <c r="R38" s="569"/>
    </row>
    <row r="39" spans="2:18" x14ac:dyDescent="0.25">
      <c r="B39" s="85"/>
      <c r="C39" s="85"/>
      <c r="D39" s="85"/>
      <c r="E39" s="85"/>
      <c r="F39" s="85"/>
      <c r="G39" s="85"/>
      <c r="H39" s="85"/>
      <c r="I39" s="85"/>
      <c r="J39" s="85"/>
      <c r="K39" s="569"/>
      <c r="L39" s="85"/>
      <c r="M39" s="85"/>
      <c r="N39" s="569"/>
      <c r="O39" s="569"/>
      <c r="P39" s="569"/>
      <c r="Q39" s="569"/>
      <c r="R39" s="569"/>
    </row>
    <row r="40" spans="2:18" x14ac:dyDescent="0.25">
      <c r="B40" s="720" t="s">
        <v>249</v>
      </c>
      <c r="C40" s="721"/>
      <c r="D40" s="726" t="e">
        <f>IF(Registrering!#REF!="","",Registrering!#REF!)</f>
        <v>#REF!</v>
      </c>
      <c r="E40" s="727"/>
      <c r="F40" s="727"/>
      <c r="G40" s="727"/>
      <c r="H40" s="727"/>
      <c r="I40" s="727"/>
      <c r="J40" s="728"/>
      <c r="K40" s="569"/>
      <c r="L40" s="85"/>
      <c r="M40" s="85"/>
      <c r="N40" s="569"/>
      <c r="O40" s="569"/>
      <c r="P40" s="569"/>
      <c r="Q40" s="569"/>
      <c r="R40" s="569"/>
    </row>
    <row r="41" spans="2:18" x14ac:dyDescent="0.25">
      <c r="B41" s="722"/>
      <c r="C41" s="723"/>
      <c r="D41" s="729"/>
      <c r="E41" s="730"/>
      <c r="F41" s="730"/>
      <c r="G41" s="730"/>
      <c r="H41" s="730"/>
      <c r="I41" s="730"/>
      <c r="J41" s="731"/>
      <c r="K41" s="569"/>
      <c r="L41" s="85"/>
      <c r="M41" s="85"/>
      <c r="N41" s="569"/>
      <c r="O41" s="569"/>
      <c r="P41" s="569"/>
      <c r="Q41" s="569"/>
      <c r="R41" s="569"/>
    </row>
    <row r="42" spans="2:18" x14ac:dyDescent="0.25">
      <c r="B42" s="724"/>
      <c r="C42" s="725"/>
      <c r="D42" s="732"/>
      <c r="E42" s="733"/>
      <c r="F42" s="733"/>
      <c r="G42" s="733"/>
      <c r="H42" s="733"/>
      <c r="I42" s="733"/>
      <c r="J42" s="734"/>
      <c r="K42" s="569"/>
      <c r="L42" s="85"/>
      <c r="M42" s="85"/>
      <c r="N42" s="569"/>
      <c r="O42" s="569"/>
      <c r="P42" s="569"/>
      <c r="Q42" s="569"/>
      <c r="R42" s="569"/>
    </row>
    <row r="43" spans="2:18" x14ac:dyDescent="0.25">
      <c r="B43" s="85"/>
      <c r="C43" s="85"/>
      <c r="D43" s="85"/>
      <c r="E43" s="85"/>
      <c r="F43" s="85"/>
      <c r="G43" s="85"/>
      <c r="H43" s="85"/>
      <c r="I43" s="85"/>
      <c r="J43" s="85"/>
      <c r="K43" s="569"/>
      <c r="L43" s="85"/>
      <c r="M43" s="85"/>
      <c r="N43" s="569"/>
      <c r="O43" s="569"/>
      <c r="P43" s="569"/>
      <c r="Q43" s="569"/>
      <c r="R43" s="569"/>
    </row>
    <row r="44" spans="2:18" x14ac:dyDescent="0.25">
      <c r="B44" s="588" t="s">
        <v>252</v>
      </c>
      <c r="C44" s="593">
        <f>Budsjett_FL!E80</f>
        <v>0</v>
      </c>
      <c r="D44" s="223"/>
      <c r="E44" s="735"/>
      <c r="F44" s="735"/>
      <c r="G44" s="735"/>
      <c r="H44" s="735"/>
      <c r="I44" s="735"/>
      <c r="J44" s="735"/>
      <c r="K44" s="735"/>
      <c r="L44" s="735"/>
      <c r="M44" s="735"/>
      <c r="N44" s="569"/>
      <c r="O44" s="569"/>
      <c r="P44" s="569"/>
      <c r="Q44" s="569"/>
      <c r="R44" s="569"/>
    </row>
    <row r="45" spans="2:18" ht="15" customHeight="1" x14ac:dyDescent="0.25">
      <c r="B45" s="588" t="s">
        <v>264</v>
      </c>
      <c r="C45" s="593">
        <f>IFERROR(-C25/C30,0)</f>
        <v>0</v>
      </c>
      <c r="D45" s="539"/>
      <c r="E45" s="539"/>
      <c r="F45" s="594"/>
      <c r="G45" s="594"/>
      <c r="H45" s="594"/>
      <c r="I45" s="594"/>
      <c r="J45" s="594"/>
      <c r="K45" s="594"/>
      <c r="L45" s="594"/>
      <c r="M45" s="594"/>
      <c r="N45" s="569"/>
      <c r="O45" s="569"/>
      <c r="P45" s="569"/>
      <c r="Q45" s="569"/>
      <c r="R45" s="569"/>
    </row>
    <row r="46" spans="2:18" ht="15" customHeight="1" x14ac:dyDescent="0.25">
      <c r="B46"/>
      <c r="C46"/>
      <c r="D46" s="539"/>
      <c r="E46" s="539"/>
      <c r="F46" s="594"/>
      <c r="G46" s="594"/>
      <c r="H46" s="594"/>
      <c r="I46" s="594"/>
      <c r="J46" s="594"/>
      <c r="K46" s="601"/>
      <c r="L46" s="594"/>
      <c r="M46" s="594"/>
      <c r="N46" s="569"/>
      <c r="O46" s="569"/>
      <c r="P46" s="569"/>
      <c r="Q46" s="569"/>
      <c r="R46" s="569"/>
    </row>
    <row r="47" spans="2:18" x14ac:dyDescent="0.25">
      <c r="B47" s="21" t="s">
        <v>253</v>
      </c>
      <c r="C47" s="21"/>
      <c r="D47" s="569"/>
      <c r="E47" s="595" t="s">
        <v>254</v>
      </c>
      <c r="F47" s="569"/>
      <c r="G47" s="594"/>
      <c r="H47" s="594"/>
      <c r="I47" s="594"/>
      <c r="J47" s="594"/>
      <c r="K47" s="595" t="s">
        <v>254</v>
      </c>
      <c r="L47" s="569"/>
      <c r="M47" s="569"/>
      <c r="N47" s="569"/>
      <c r="O47" s="569"/>
      <c r="P47" s="569"/>
      <c r="Q47" s="569"/>
      <c r="R47" s="569"/>
    </row>
    <row r="48" spans="2:18" ht="36" customHeight="1" x14ac:dyDescent="0.25">
      <c r="B48" s="706"/>
      <c r="C48" s="707"/>
      <c r="D48" s="708"/>
      <c r="E48" s="596"/>
      <c r="F48" s="709"/>
      <c r="G48" s="710"/>
      <c r="H48" s="710"/>
      <c r="I48" s="710"/>
      <c r="J48" s="711"/>
      <c r="K48" s="596"/>
      <c r="L48" s="569"/>
      <c r="M48" s="569"/>
      <c r="N48" s="569"/>
      <c r="O48" s="569"/>
      <c r="P48" s="569"/>
      <c r="Q48" s="569"/>
      <c r="R48" s="569"/>
    </row>
    <row r="49" spans="2:18" x14ac:dyDescent="0.25">
      <c r="B49" s="718" t="s">
        <v>255</v>
      </c>
      <c r="C49" s="719"/>
      <c r="D49" s="719"/>
      <c r="E49" s="595"/>
      <c r="F49" s="328" t="s">
        <v>256</v>
      </c>
      <c r="G49" s="597"/>
      <c r="H49" s="598"/>
      <c r="I49" s="598"/>
      <c r="J49" s="599"/>
      <c r="K49" s="595"/>
      <c r="L49" s="569"/>
      <c r="M49" s="569"/>
      <c r="N49" s="569"/>
      <c r="O49" s="569"/>
      <c r="P49" s="569"/>
      <c r="Q49" s="569"/>
      <c r="R49" s="569"/>
    </row>
    <row r="50" spans="2:18" x14ac:dyDescent="0.25">
      <c r="B50" s="702" t="str">
        <f>IF(Registrering!B5="","",Registrering!B5)</f>
        <v/>
      </c>
      <c r="C50" s="703"/>
      <c r="D50" s="703"/>
      <c r="E50" s="595"/>
      <c r="F50" s="600" t="str">
        <f>IF(Registrering!B4="","",Registrering!B4)</f>
        <v/>
      </c>
      <c r="G50" s="601"/>
      <c r="H50" s="601"/>
      <c r="I50" s="601"/>
      <c r="J50" s="602"/>
      <c r="K50" s="595"/>
      <c r="L50" s="569"/>
      <c r="M50" s="569"/>
      <c r="N50" s="569"/>
      <c r="O50" s="569"/>
      <c r="P50" s="569"/>
      <c r="Q50" s="569"/>
      <c r="R50" s="569"/>
    </row>
    <row r="54" spans="2:18" x14ac:dyDescent="0.25">
      <c r="B54" s="569"/>
      <c r="C54" s="569"/>
      <c r="D54" s="569"/>
      <c r="E54" s="569"/>
      <c r="F54" s="569"/>
      <c r="G54" s="603"/>
      <c r="H54" s="569"/>
      <c r="I54" s="569"/>
      <c r="J54" s="569"/>
      <c r="K54" s="569"/>
      <c r="L54" s="569"/>
      <c r="M54" s="569"/>
      <c r="N54" s="569"/>
      <c r="O54" s="569"/>
      <c r="P54" s="569"/>
      <c r="Q54" s="569"/>
      <c r="R54" s="569"/>
    </row>
  </sheetData>
  <sheetProtection algorithmName="SHA-512" hashValue="VciKZClHswjDbsku+rFM/EmwgSUC/M069A/v9wKwePFg/dPFrcOeHDpQNy4O0gBMzLzAG9EJ3rREOTXW55tsJQ==" saltValue="llyVplgHP3wADs1ATrZi7w==" spinCount="100000" sheet="1" formatCells="0" formatColumns="0" formatRows="0"/>
  <mergeCells count="8">
    <mergeCell ref="B40:C42"/>
    <mergeCell ref="D40:J42"/>
    <mergeCell ref="B50:D50"/>
    <mergeCell ref="E44:F44"/>
    <mergeCell ref="G44:M44"/>
    <mergeCell ref="B48:D48"/>
    <mergeCell ref="F48:J48"/>
    <mergeCell ref="B49:D49"/>
  </mergeCells>
  <pageMargins left="0.7" right="0.7" top="0.75" bottom="0.75" header="0.3" footer="0.3"/>
  <pageSetup paperSize="9" scale="76" orientation="landscape"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FFC000"/>
    <pageSetUpPr fitToPage="1"/>
  </sheetPr>
  <dimension ref="B1:R36"/>
  <sheetViews>
    <sheetView showGridLines="0" zoomScaleNormal="100" workbookViewId="0">
      <selection activeCell="E29" sqref="E29"/>
    </sheetView>
  </sheetViews>
  <sheetFormatPr baseColWidth="10" defaultColWidth="9.140625" defaultRowHeight="15" x14ac:dyDescent="0.25"/>
  <cols>
    <col min="1" max="1" width="1.5703125" style="19" customWidth="1"/>
    <col min="2" max="2" width="32.5703125" style="19" customWidth="1"/>
    <col min="3" max="3" width="14" style="19" customWidth="1"/>
    <col min="4" max="13" width="13.140625" style="19" customWidth="1"/>
    <col min="14" max="16" width="13.140625" customWidth="1"/>
    <col min="19" max="16384" width="9.140625" style="19"/>
  </cols>
  <sheetData>
    <row r="1" spans="2:18" s="36" customFormat="1" x14ac:dyDescent="0.25">
      <c r="B1" s="24" t="s">
        <v>9</v>
      </c>
      <c r="C1" s="24" t="str">
        <f>IF(Registrering!B3="","",Registrering!B3)</f>
        <v/>
      </c>
      <c r="D1" s="45"/>
      <c r="E1" s="569"/>
      <c r="F1" s="569"/>
      <c r="G1" s="569"/>
      <c r="H1" s="569"/>
      <c r="I1" s="569"/>
      <c r="J1" s="39"/>
      <c r="K1" s="46"/>
      <c r="L1" s="38"/>
      <c r="M1" s="569"/>
      <c r="N1"/>
      <c r="O1"/>
      <c r="P1"/>
      <c r="Q1"/>
      <c r="R1"/>
    </row>
    <row r="2" spans="2:18" s="36" customFormat="1" x14ac:dyDescent="0.25">
      <c r="B2" s="24" t="s">
        <v>225</v>
      </c>
      <c r="C2" s="45" t="e">
        <f>IF(Registrering!#REF!="","",Registrering!#REF!)</f>
        <v>#REF!</v>
      </c>
      <c r="D2" s="45"/>
      <c r="E2" s="569"/>
      <c r="F2" s="569"/>
      <c r="G2" s="569"/>
      <c r="H2" s="569"/>
      <c r="I2" s="569"/>
      <c r="J2" s="39"/>
      <c r="K2" s="46"/>
      <c r="L2" s="38"/>
      <c r="M2" s="569"/>
      <c r="N2"/>
      <c r="O2"/>
      <c r="P2"/>
      <c r="Q2"/>
      <c r="R2"/>
    </row>
    <row r="3" spans="2:18" s="36" customFormat="1" x14ac:dyDescent="0.25">
      <c r="B3" s="45"/>
      <c r="C3" s="45"/>
      <c r="D3" s="37"/>
      <c r="E3" s="569"/>
      <c r="F3" s="569"/>
      <c r="G3" s="569"/>
      <c r="H3" s="569"/>
      <c r="I3" s="569"/>
      <c r="J3" s="39"/>
      <c r="K3" s="46"/>
      <c r="L3" s="38"/>
      <c r="M3" s="569"/>
      <c r="N3"/>
      <c r="O3"/>
      <c r="P3"/>
      <c r="Q3"/>
      <c r="R3"/>
    </row>
    <row r="4" spans="2:18" s="36" customFormat="1" x14ac:dyDescent="0.25">
      <c r="B4" s="222" t="s">
        <v>226</v>
      </c>
      <c r="C4" s="11" t="s">
        <v>25</v>
      </c>
      <c r="D4" s="325" t="e">
        <f>Budsjett!#REF!</f>
        <v>#REF!</v>
      </c>
      <c r="E4" s="326" t="e">
        <f>Budsjett!#REF!</f>
        <v>#REF!</v>
      </c>
      <c r="F4" s="326" t="e">
        <f>Budsjett!#REF!</f>
        <v>#REF!</v>
      </c>
      <c r="G4" s="326" t="e">
        <f>Budsjett!#REF!</f>
        <v>#REF!</v>
      </c>
      <c r="H4" s="326" t="e">
        <f>Budsjett!#REF!</f>
        <v>#REF!</v>
      </c>
      <c r="I4" s="325" t="e">
        <f>Budsjett!#REF!</f>
        <v>#REF!</v>
      </c>
      <c r="J4" s="325" t="e">
        <f>Budsjett!#REF!</f>
        <v>#REF!</v>
      </c>
      <c r="K4" s="325" t="e">
        <f>Budsjett!#REF!</f>
        <v>#REF!</v>
      </c>
      <c r="L4" s="325" t="e">
        <f>Budsjett!#REF!</f>
        <v>#REF!</v>
      </c>
      <c r="M4" s="325" t="e">
        <f>Budsjett!#REF!</f>
        <v>#REF!</v>
      </c>
      <c r="N4" s="325" t="e">
        <f>Budsjett!#REF!</f>
        <v>#REF!</v>
      </c>
      <c r="O4" s="325" t="e">
        <f>Budsjett!#REF!</f>
        <v>#REF!</v>
      </c>
      <c r="P4" s="325" t="e">
        <f>Budsjett!#REF!</f>
        <v>#REF!</v>
      </c>
      <c r="Q4"/>
      <c r="R4"/>
    </row>
    <row r="5" spans="2:18" s="36" customFormat="1" x14ac:dyDescent="0.25">
      <c r="B5" s="588" t="s">
        <v>112</v>
      </c>
      <c r="C5" s="364" t="e">
        <f>SUM(D5:P5)</f>
        <v>#REF!</v>
      </c>
      <c r="D5" s="364" t="e">
        <f>Budsjett!#REF!/12</f>
        <v>#REF!</v>
      </c>
      <c r="E5" s="364" t="e">
        <f>Budsjett!#REF!/12</f>
        <v>#REF!</v>
      </c>
      <c r="F5" s="364" t="e">
        <f>Budsjett!#REF!/12</f>
        <v>#REF!</v>
      </c>
      <c r="G5" s="364" t="e">
        <f>Budsjett!#REF!/12</f>
        <v>#REF!</v>
      </c>
      <c r="H5" s="364" t="e">
        <f>Budsjett!#REF!/12</f>
        <v>#REF!</v>
      </c>
      <c r="I5" s="364" t="e">
        <f>Budsjett!#REF!/12</f>
        <v>#REF!</v>
      </c>
      <c r="J5" s="364" t="e">
        <f>Budsjett!#REF!/12</f>
        <v>#REF!</v>
      </c>
      <c r="K5" s="364" t="e">
        <f>Budsjett!#REF!/12</f>
        <v>#REF!</v>
      </c>
      <c r="L5" s="364" t="e">
        <f>Budsjett!#REF!/12</f>
        <v>#REF!</v>
      </c>
      <c r="M5" s="364" t="e">
        <f>Budsjett!#REF!/12</f>
        <v>#REF!</v>
      </c>
      <c r="N5" s="364" t="e">
        <f>Budsjett!#REF!/12</f>
        <v>#REF!</v>
      </c>
      <c r="O5" s="364" t="e">
        <f>Budsjett!#REF!/12</f>
        <v>#REF!</v>
      </c>
      <c r="P5" s="364" t="e">
        <f>Budsjett!#REF!/12</f>
        <v>#REF!</v>
      </c>
      <c r="Q5"/>
      <c r="R5"/>
    </row>
    <row r="6" spans="2:18" s="36" customFormat="1" x14ac:dyDescent="0.25">
      <c r="B6" s="588" t="s">
        <v>227</v>
      </c>
      <c r="C6" s="364">
        <f t="shared" ref="C6:C8" si="0">SUM(D6:P6)</f>
        <v>0</v>
      </c>
      <c r="D6" s="364">
        <f>Budsjett!J15</f>
        <v>0</v>
      </c>
      <c r="E6" s="364">
        <f>Budsjett!K15</f>
        <v>0</v>
      </c>
      <c r="F6" s="364">
        <f>Budsjett!L15</f>
        <v>0</v>
      </c>
      <c r="G6" s="364">
        <f>Budsjett!M15</f>
        <v>0</v>
      </c>
      <c r="H6" s="364">
        <f>Budsjett!N15</f>
        <v>0</v>
      </c>
      <c r="I6" s="364">
        <f>Budsjett!O15</f>
        <v>0</v>
      </c>
      <c r="J6" s="364">
        <f>Budsjett!P15</f>
        <v>0</v>
      </c>
      <c r="K6" s="364">
        <f>Budsjett!Q15</f>
        <v>0</v>
      </c>
      <c r="L6" s="364">
        <f>Budsjett!R15</f>
        <v>0</v>
      </c>
      <c r="M6" s="364">
        <f>Budsjett!S15</f>
        <v>0</v>
      </c>
      <c r="N6" s="364">
        <f>Budsjett!T15</f>
        <v>0</v>
      </c>
      <c r="O6" s="364">
        <f>Budsjett!U15</f>
        <v>0</v>
      </c>
      <c r="P6" s="364">
        <f>Budsjett!V15</f>
        <v>0</v>
      </c>
      <c r="Q6"/>
      <c r="R6"/>
    </row>
    <row r="7" spans="2:18" s="36" customFormat="1" x14ac:dyDescent="0.25">
      <c r="B7" s="588" t="s">
        <v>228</v>
      </c>
      <c r="C7" s="364" t="e">
        <f t="shared" si="0"/>
        <v>#REF!</v>
      </c>
      <c r="D7" s="364" t="e">
        <f>Budsjett!#REF!</f>
        <v>#REF!</v>
      </c>
      <c r="E7" s="364" t="e">
        <f>Budsjett!#REF!</f>
        <v>#REF!</v>
      </c>
      <c r="F7" s="364" t="e">
        <f>Budsjett!#REF!</f>
        <v>#REF!</v>
      </c>
      <c r="G7" s="364" t="e">
        <f>Budsjett!#REF!</f>
        <v>#REF!</v>
      </c>
      <c r="H7" s="364" t="e">
        <f>Budsjett!#REF!</f>
        <v>#REF!</v>
      </c>
      <c r="I7" s="364" t="e">
        <f>Budsjett!#REF!</f>
        <v>#REF!</v>
      </c>
      <c r="J7" s="364" t="e">
        <f>Budsjett!#REF!</f>
        <v>#REF!</v>
      </c>
      <c r="K7" s="364" t="e">
        <f>Budsjett!#REF!</f>
        <v>#REF!</v>
      </c>
      <c r="L7" s="364" t="e">
        <f>Budsjett!#REF!</f>
        <v>#REF!</v>
      </c>
      <c r="M7" s="364" t="e">
        <f>Budsjett!#REF!</f>
        <v>#REF!</v>
      </c>
      <c r="N7" s="364" t="e">
        <f>Budsjett!#REF!</f>
        <v>#REF!</v>
      </c>
      <c r="O7" s="364" t="e">
        <f>Budsjett!#REF!</f>
        <v>#REF!</v>
      </c>
      <c r="P7" s="364" t="e">
        <f>Budsjett!#REF!</f>
        <v>#REF!</v>
      </c>
      <c r="Q7"/>
      <c r="R7"/>
    </row>
    <row r="8" spans="2:18" s="36" customFormat="1" x14ac:dyDescent="0.25">
      <c r="B8" s="318" t="s">
        <v>43</v>
      </c>
      <c r="C8" s="364">
        <f t="shared" si="0"/>
        <v>0</v>
      </c>
      <c r="D8" s="364">
        <f>Budsjett!J29/Tabeller!$H$5</f>
        <v>0</v>
      </c>
      <c r="E8" s="364">
        <f>Budsjett!K29/Tabeller!$H$5</f>
        <v>0</v>
      </c>
      <c r="F8" s="364">
        <f>Budsjett!L29/Tabeller!$H$5</f>
        <v>0</v>
      </c>
      <c r="G8" s="364">
        <f>Budsjett!M29/Tabeller!$H$5</f>
        <v>0</v>
      </c>
      <c r="H8" s="364">
        <f>Budsjett!N29/Tabeller!$H$5</f>
        <v>0</v>
      </c>
      <c r="I8" s="364">
        <f>Budsjett!O29/Tabeller!$H$5</f>
        <v>0</v>
      </c>
      <c r="J8" s="364">
        <f>Budsjett!P29/Tabeller!$H$5</f>
        <v>0</v>
      </c>
      <c r="K8" s="364">
        <f>Budsjett!Q29/Tabeller!$H$5</f>
        <v>0</v>
      </c>
      <c r="L8" s="364">
        <f>Budsjett!R29/Tabeller!$H$5</f>
        <v>0</v>
      </c>
      <c r="M8" s="364">
        <f>Budsjett!S29/Tabeller!$H$5</f>
        <v>0</v>
      </c>
      <c r="N8" s="364">
        <f>Budsjett!T29/Tabeller!$H$5</f>
        <v>0</v>
      </c>
      <c r="O8" s="364">
        <f>Budsjett!U29/Tabeller!$H$5</f>
        <v>0</v>
      </c>
      <c r="P8" s="364">
        <f>Budsjett!V29/Tabeller!$H$5</f>
        <v>0</v>
      </c>
      <c r="Q8"/>
      <c r="R8"/>
    </row>
    <row r="9" spans="2:18" s="36" customFormat="1" x14ac:dyDescent="0.25">
      <c r="B9" s="413" t="s">
        <v>229</v>
      </c>
      <c r="C9" s="414" t="e">
        <f>SUM(D9:P9)</f>
        <v>#REF!</v>
      </c>
      <c r="D9" s="414" t="e">
        <f>SUM(D5:D8)</f>
        <v>#REF!</v>
      </c>
      <c r="E9" s="414" t="e">
        <f>SUM(E5:E8)</f>
        <v>#REF!</v>
      </c>
      <c r="F9" s="414" t="e">
        <f t="shared" ref="F9:M9" si="1">SUM(F5:F8)</f>
        <v>#REF!</v>
      </c>
      <c r="G9" s="414" t="e">
        <f t="shared" si="1"/>
        <v>#REF!</v>
      </c>
      <c r="H9" s="414" t="e">
        <f t="shared" si="1"/>
        <v>#REF!</v>
      </c>
      <c r="I9" s="414" t="e">
        <f t="shared" si="1"/>
        <v>#REF!</v>
      </c>
      <c r="J9" s="414" t="e">
        <f t="shared" si="1"/>
        <v>#REF!</v>
      </c>
      <c r="K9" s="414" t="e">
        <f t="shared" si="1"/>
        <v>#REF!</v>
      </c>
      <c r="L9" s="414" t="e">
        <f t="shared" si="1"/>
        <v>#REF!</v>
      </c>
      <c r="M9" s="414" t="e">
        <f t="shared" si="1"/>
        <v>#REF!</v>
      </c>
      <c r="N9" s="414" t="e">
        <f t="shared" ref="N9:P9" si="2">SUM(N5:N8)</f>
        <v>#REF!</v>
      </c>
      <c r="O9" s="414" t="e">
        <f t="shared" si="2"/>
        <v>#REF!</v>
      </c>
      <c r="P9" s="414" t="e">
        <f t="shared" si="2"/>
        <v>#REF!</v>
      </c>
      <c r="Q9"/>
      <c r="R9"/>
    </row>
    <row r="10" spans="2:18" ht="5.25" customHeight="1" x14ac:dyDescent="0.25">
      <c r="B10" s="569"/>
      <c r="C10" s="569"/>
      <c r="D10" s="33"/>
      <c r="E10" s="569"/>
      <c r="F10" s="569"/>
      <c r="G10" s="569"/>
      <c r="H10" s="569"/>
      <c r="I10" s="569"/>
      <c r="J10" s="569"/>
      <c r="K10" s="569"/>
      <c r="L10" s="569"/>
      <c r="M10" s="569"/>
      <c r="N10" s="569"/>
      <c r="O10" s="569"/>
      <c r="P10" s="569"/>
    </row>
    <row r="11" spans="2:18" x14ac:dyDescent="0.25">
      <c r="B11" s="222" t="s">
        <v>265</v>
      </c>
      <c r="C11" s="11" t="str">
        <f>C4</f>
        <v>Totalt</v>
      </c>
      <c r="D11" s="327" t="e">
        <f t="shared" ref="D11:M11" si="3">D4</f>
        <v>#REF!</v>
      </c>
      <c r="E11" s="327" t="e">
        <f t="shared" si="3"/>
        <v>#REF!</v>
      </c>
      <c r="F11" s="327" t="e">
        <f t="shared" si="3"/>
        <v>#REF!</v>
      </c>
      <c r="G11" s="327" t="e">
        <f t="shared" si="3"/>
        <v>#REF!</v>
      </c>
      <c r="H11" s="327" t="e">
        <f t="shared" si="3"/>
        <v>#REF!</v>
      </c>
      <c r="I11" s="327" t="e">
        <f t="shared" si="3"/>
        <v>#REF!</v>
      </c>
      <c r="J11" s="327" t="e">
        <f t="shared" si="3"/>
        <v>#REF!</v>
      </c>
      <c r="K11" s="327" t="e">
        <f t="shared" si="3"/>
        <v>#REF!</v>
      </c>
      <c r="L11" s="327" t="e">
        <f t="shared" si="3"/>
        <v>#REF!</v>
      </c>
      <c r="M11" s="327" t="e">
        <f t="shared" si="3"/>
        <v>#REF!</v>
      </c>
      <c r="N11" s="327" t="e">
        <f t="shared" ref="N11:P11" si="4">N4</f>
        <v>#REF!</v>
      </c>
      <c r="O11" s="327" t="e">
        <f t="shared" si="4"/>
        <v>#REF!</v>
      </c>
      <c r="P11" s="327" t="e">
        <f t="shared" si="4"/>
        <v>#REF!</v>
      </c>
    </row>
    <row r="12" spans="2:18" x14ac:dyDescent="0.25">
      <c r="B12" s="84" t="s">
        <v>266</v>
      </c>
      <c r="C12" s="14"/>
      <c r="D12" s="14"/>
      <c r="E12" s="14"/>
      <c r="F12" s="14"/>
      <c r="G12" s="14"/>
      <c r="H12" s="14"/>
      <c r="I12" s="14"/>
      <c r="J12" s="14"/>
      <c r="K12" s="14"/>
      <c r="L12" s="14"/>
      <c r="M12" s="14"/>
      <c r="N12" s="14"/>
      <c r="O12" s="14"/>
      <c r="P12" s="14"/>
    </row>
    <row r="13" spans="2:18" x14ac:dyDescent="0.25">
      <c r="B13" s="588" t="s">
        <v>113</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588" t="s">
        <v>233</v>
      </c>
      <c r="C14" s="14" t="e">
        <f t="shared" ref="C14:C16" si="5">SUM(D14:P14)</f>
        <v>#REF!</v>
      </c>
      <c r="D14" s="15" t="e">
        <f>Budsjett!#REF!</f>
        <v>#REF!</v>
      </c>
      <c r="E14" s="15" t="e">
        <f>Budsjett!#REF!</f>
        <v>#REF!</v>
      </c>
      <c r="F14" s="15" t="e">
        <f>Budsjett!#REF!</f>
        <v>#REF!</v>
      </c>
      <c r="G14" s="15" t="e">
        <f>Budsjett!#REF!</f>
        <v>#REF!</v>
      </c>
      <c r="H14" s="15" t="e">
        <f>Budsjett!#REF!</f>
        <v>#REF!</v>
      </c>
      <c r="I14" s="15" t="e">
        <f>Budsjett!#REF!</f>
        <v>#REF!</v>
      </c>
      <c r="J14" s="15" t="e">
        <f>Budsjett!#REF!</f>
        <v>#REF!</v>
      </c>
      <c r="K14" s="15" t="e">
        <f>Budsjett!#REF!</f>
        <v>#REF!</v>
      </c>
      <c r="L14" s="15" t="e">
        <f>Budsjett!#REF!</f>
        <v>#REF!</v>
      </c>
      <c r="M14" s="15" t="e">
        <f>Budsjett!#REF!</f>
        <v>#REF!</v>
      </c>
      <c r="N14" s="15" t="e">
        <f>Budsjett!#REF!</f>
        <v>#REF!</v>
      </c>
      <c r="O14" s="15" t="e">
        <f>Budsjett!#REF!</f>
        <v>#REF!</v>
      </c>
      <c r="P14" s="15" t="e">
        <f>Budsjett!#REF!</f>
        <v>#REF!</v>
      </c>
    </row>
    <row r="15" spans="2:18" x14ac:dyDescent="0.25">
      <c r="B15" s="588" t="s">
        <v>232</v>
      </c>
      <c r="C15" s="14" t="e">
        <f t="shared" si="5"/>
        <v>#REF!</v>
      </c>
      <c r="D15" s="15" t="e">
        <f>Prosjektcontroller!D14</f>
        <v>#REF!</v>
      </c>
      <c r="E15" s="15" t="e">
        <f>Prosjektcontroller!E14</f>
        <v>#REF!</v>
      </c>
      <c r="F15" s="15" t="e">
        <f>Prosjektcontroller!F14</f>
        <v>#REF!</v>
      </c>
      <c r="G15" s="15" t="e">
        <f>Prosjektcontroller!G14</f>
        <v>#REF!</v>
      </c>
      <c r="H15" s="15" t="e">
        <f>Prosjektcontroller!H14</f>
        <v>#REF!</v>
      </c>
      <c r="I15" s="15" t="e">
        <f>Prosjektcontroller!I14</f>
        <v>#REF!</v>
      </c>
      <c r="J15" s="15" t="e">
        <f>Prosjektcontroller!J14</f>
        <v>#REF!</v>
      </c>
      <c r="K15" s="15" t="e">
        <f>Prosjektcontroller!K14</f>
        <v>#REF!</v>
      </c>
      <c r="L15" s="15" t="e">
        <f>Prosjektcontroller!L14</f>
        <v>#REF!</v>
      </c>
      <c r="M15" s="15" t="e">
        <f>Prosjektcontroller!M14</f>
        <v>#REF!</v>
      </c>
      <c r="N15" s="15" t="e">
        <f>Prosjektcontroller!N14</f>
        <v>#REF!</v>
      </c>
      <c r="O15" s="15" t="e">
        <f>Prosjektcontroller!O14</f>
        <v>#REF!</v>
      </c>
      <c r="P15" s="15" t="e">
        <f>Prosjektcontroller!P14</f>
        <v>#REF!</v>
      </c>
    </row>
    <row r="16" spans="2:18" x14ac:dyDescent="0.25">
      <c r="B16" s="588" t="s">
        <v>134</v>
      </c>
      <c r="C16" s="14" t="e">
        <f t="shared" si="5"/>
        <v>#REF!</v>
      </c>
      <c r="D16" s="15" t="e">
        <f>-Prosjektcontroller!D31</f>
        <v>#REF!</v>
      </c>
      <c r="E16" s="15" t="e">
        <f>-Prosjektcontroller!E31</f>
        <v>#REF!</v>
      </c>
      <c r="F16" s="15" t="e">
        <f>-Prosjektcontroller!F31</f>
        <v>#REF!</v>
      </c>
      <c r="G16" s="15" t="e">
        <f>-Prosjektcontroller!G31</f>
        <v>#REF!</v>
      </c>
      <c r="H16" s="15" t="e">
        <f>-Prosjektcontroller!H31</f>
        <v>#REF!</v>
      </c>
      <c r="I16" s="15" t="e">
        <f>-Prosjektcontroller!I31</f>
        <v>#REF!</v>
      </c>
      <c r="J16" s="15" t="e">
        <f>-Prosjektcontroller!J31</f>
        <v>#REF!</v>
      </c>
      <c r="K16" s="15" t="e">
        <f>-Prosjektcontroller!K31</f>
        <v>#REF!</v>
      </c>
      <c r="L16" s="15" t="e">
        <f>-Prosjektcontroller!L31</f>
        <v>#REF!</v>
      </c>
      <c r="M16" s="15" t="e">
        <f>-Prosjektcontroller!M31</f>
        <v>#REF!</v>
      </c>
      <c r="N16" s="15" t="e">
        <f>-Prosjektcontroller!N31</f>
        <v>#REF!</v>
      </c>
      <c r="O16" s="15" t="e">
        <f>-Prosjektcontroller!O31</f>
        <v>#REF!</v>
      </c>
      <c r="P16" s="15" t="e">
        <f>-Prosjektcontroller!P31</f>
        <v>#REF!</v>
      </c>
    </row>
    <row r="17" spans="2:18" x14ac:dyDescent="0.25">
      <c r="B17" s="12" t="s">
        <v>267</v>
      </c>
      <c r="C17" s="13" t="e">
        <f>SUM(D17:P17)</f>
        <v>#REF!</v>
      </c>
      <c r="D17" s="13" t="e">
        <f>SUM(D13:D16)</f>
        <v>#REF!</v>
      </c>
      <c r="E17" s="13" t="e">
        <f t="shared" ref="E17:M17" si="6">SUM(E13:E16)</f>
        <v>#REF!</v>
      </c>
      <c r="F17" s="13" t="e">
        <f t="shared" si="6"/>
        <v>#REF!</v>
      </c>
      <c r="G17" s="13" t="e">
        <f t="shared" si="6"/>
        <v>#REF!</v>
      </c>
      <c r="H17" s="13" t="e">
        <f t="shared" si="6"/>
        <v>#REF!</v>
      </c>
      <c r="I17" s="13" t="e">
        <f t="shared" si="6"/>
        <v>#REF!</v>
      </c>
      <c r="J17" s="13" t="e">
        <f t="shared" si="6"/>
        <v>#REF!</v>
      </c>
      <c r="K17" s="13" t="e">
        <f t="shared" si="6"/>
        <v>#REF!</v>
      </c>
      <c r="L17" s="13" t="e">
        <f t="shared" si="6"/>
        <v>#REF!</v>
      </c>
      <c r="M17" s="13" t="e">
        <f t="shared" si="6"/>
        <v>#REF!</v>
      </c>
      <c r="N17" s="13" t="e">
        <f t="shared" ref="N17:P17" si="7">SUM(N13:N16)</f>
        <v>#REF!</v>
      </c>
      <c r="O17" s="13" t="e">
        <f t="shared" si="7"/>
        <v>#REF!</v>
      </c>
      <c r="P17" s="13" t="e">
        <f t="shared" si="7"/>
        <v>#REF!</v>
      </c>
    </row>
    <row r="18" spans="2:18" x14ac:dyDescent="0.25">
      <c r="B18" s="588" t="s">
        <v>235</v>
      </c>
      <c r="C18" s="14" t="e">
        <f>SUM(D18:P18)</f>
        <v>#REF!</v>
      </c>
      <c r="D18" s="15" t="e">
        <f>Budsjett!#REF!+Budsjett!BC29</f>
        <v>#REF!</v>
      </c>
      <c r="E18" s="15" t="e">
        <f>Budsjett!#REF!+Budsjett!BD29</f>
        <v>#REF!</v>
      </c>
      <c r="F18" s="15" t="e">
        <f>Budsjett!#REF!+Budsjett!BE29</f>
        <v>#REF!</v>
      </c>
      <c r="G18" s="15" t="e">
        <f>Budsjett!#REF!+Budsjett!BF29</f>
        <v>#REF!</v>
      </c>
      <c r="H18" s="15" t="e">
        <f>Budsjett!#REF!+Budsjett!BG29</f>
        <v>#REF!</v>
      </c>
      <c r="I18" s="15" t="e">
        <f>Budsjett!#REF!+Budsjett!BH29</f>
        <v>#REF!</v>
      </c>
      <c r="J18" s="15" t="e">
        <f>Budsjett!#REF!+Budsjett!BI29</f>
        <v>#REF!</v>
      </c>
      <c r="K18" s="15" t="e">
        <f>Budsjett!#REF!+Budsjett!BJ29</f>
        <v>#REF!</v>
      </c>
      <c r="L18" s="15" t="e">
        <f>Budsjett!#REF!+Budsjett!BK29</f>
        <v>#REF!</v>
      </c>
      <c r="M18" s="15" t="e">
        <f>Budsjett!#REF!+Budsjett!BL29</f>
        <v>#REF!</v>
      </c>
      <c r="N18" s="15" t="e">
        <f>Budsjett!#REF!+Budsjett!BM29</f>
        <v>#REF!</v>
      </c>
      <c r="O18" s="15" t="e">
        <f>Budsjett!#REF!+Budsjett!BN29</f>
        <v>#REF!</v>
      </c>
      <c r="P18" s="15" t="e">
        <f>Budsjett!#REF!+Budsjett!BO29</f>
        <v>#REF!</v>
      </c>
    </row>
    <row r="19" spans="2:18" x14ac:dyDescent="0.25">
      <c r="B19" s="588" t="s">
        <v>236</v>
      </c>
      <c r="C19" s="14">
        <f t="shared" ref="C19:C23" si="8">SUM(D19:P19)</f>
        <v>0</v>
      </c>
      <c r="D19" s="15">
        <f>Budsjett!BC15</f>
        <v>0</v>
      </c>
      <c r="E19" s="15">
        <f>Budsjett!BD15</f>
        <v>0</v>
      </c>
      <c r="F19" s="15">
        <f>Budsjett!BE15</f>
        <v>0</v>
      </c>
      <c r="G19" s="15">
        <f>Budsjett!BF15</f>
        <v>0</v>
      </c>
      <c r="H19" s="15">
        <f>Budsjett!BG15</f>
        <v>0</v>
      </c>
      <c r="I19" s="15">
        <f>Budsjett!BH15</f>
        <v>0</v>
      </c>
      <c r="J19" s="15">
        <f>Budsjett!BI15</f>
        <v>0</v>
      </c>
      <c r="K19" s="15">
        <f>Budsjett!BJ15</f>
        <v>0</v>
      </c>
      <c r="L19" s="15">
        <f>Budsjett!BK15</f>
        <v>0</v>
      </c>
      <c r="M19" s="15">
        <f>Budsjett!BL15</f>
        <v>0</v>
      </c>
      <c r="N19" s="15">
        <f>Budsjett!BM15</f>
        <v>0</v>
      </c>
      <c r="O19" s="15">
        <f>Budsjett!BN15</f>
        <v>0</v>
      </c>
      <c r="P19" s="15">
        <f>Budsjett!BO15</f>
        <v>0</v>
      </c>
    </row>
    <row r="20" spans="2:18" x14ac:dyDescent="0.25">
      <c r="B20" s="588" t="s">
        <v>237</v>
      </c>
      <c r="C20" s="14">
        <f t="shared" si="8"/>
        <v>0</v>
      </c>
      <c r="D20" s="15">
        <f>Budsjett!CS31</f>
        <v>0</v>
      </c>
      <c r="E20" s="15">
        <f>Budsjett!CT31</f>
        <v>0</v>
      </c>
      <c r="F20" s="15">
        <f>Budsjett!CU31</f>
        <v>0</v>
      </c>
      <c r="G20" s="15">
        <f>Budsjett!CV31</f>
        <v>0</v>
      </c>
      <c r="H20" s="15">
        <f>Budsjett!CW31</f>
        <v>0</v>
      </c>
      <c r="I20" s="15">
        <f>Budsjett!CX31</f>
        <v>0</v>
      </c>
      <c r="J20" s="15">
        <f>Budsjett!CY31</f>
        <v>0</v>
      </c>
      <c r="K20" s="15">
        <f>Budsjett!CZ31</f>
        <v>0</v>
      </c>
      <c r="L20" s="15">
        <f>Budsjett!DA31</f>
        <v>0</v>
      </c>
      <c r="M20" s="15">
        <f>Budsjett!DB31</f>
        <v>0</v>
      </c>
      <c r="N20" s="15">
        <f>Budsjett!DC31</f>
        <v>0</v>
      </c>
      <c r="O20" s="15">
        <f>Budsjett!DD31</f>
        <v>0</v>
      </c>
      <c r="P20" s="15">
        <f>Budsjett!DE31</f>
        <v>0</v>
      </c>
      <c r="Q20" s="569"/>
      <c r="R20" s="569"/>
    </row>
    <row r="21" spans="2:18" x14ac:dyDescent="0.25">
      <c r="B21" s="588" t="s">
        <v>238</v>
      </c>
      <c r="C21" s="14" t="e">
        <f t="shared" si="8"/>
        <v>#REF!</v>
      </c>
      <c r="D21" s="15" t="e">
        <f>Budsjett!#REF!</f>
        <v>#REF!</v>
      </c>
      <c r="E21" s="15" t="e">
        <f>Budsjett!#REF!</f>
        <v>#REF!</v>
      </c>
      <c r="F21" s="15" t="e">
        <f>Budsjett!#REF!</f>
        <v>#REF!</v>
      </c>
      <c r="G21" s="15" t="e">
        <f>Budsjett!#REF!</f>
        <v>#REF!</v>
      </c>
      <c r="H21" s="15" t="e">
        <f>Budsjett!#REF!</f>
        <v>#REF!</v>
      </c>
      <c r="I21" s="15" t="e">
        <f>Budsjett!#REF!</f>
        <v>#REF!</v>
      </c>
      <c r="J21" s="15" t="e">
        <f>Budsjett!#REF!</f>
        <v>#REF!</v>
      </c>
      <c r="K21" s="15" t="e">
        <f>Budsjett!#REF!</f>
        <v>#REF!</v>
      </c>
      <c r="L21" s="15" t="e">
        <f>Budsjett!#REF!</f>
        <v>#REF!</v>
      </c>
      <c r="M21" s="15" t="e">
        <f>Budsjett!#REF!</f>
        <v>#REF!</v>
      </c>
      <c r="N21" s="15" t="e">
        <f>Budsjett!#REF!</f>
        <v>#REF!</v>
      </c>
      <c r="O21" s="15" t="e">
        <f>Budsjett!#REF!</f>
        <v>#REF!</v>
      </c>
      <c r="P21" s="15" t="e">
        <f>Budsjett!#REF!</f>
        <v>#REF!</v>
      </c>
      <c r="Q21" s="569"/>
      <c r="R21" s="569"/>
    </row>
    <row r="22" spans="2:18" x14ac:dyDescent="0.25">
      <c r="B22" s="588" t="s">
        <v>53</v>
      </c>
      <c r="C22" s="14" t="e">
        <f t="shared" si="8"/>
        <v>#REF!</v>
      </c>
      <c r="D22" s="15" t="e">
        <f>Prosjektcontroller!D21+Prosjektcontroller!D31</f>
        <v>#REF!</v>
      </c>
      <c r="E22" s="15" t="e">
        <f>Prosjektcontroller!E21+Prosjektcontroller!E31</f>
        <v>#REF!</v>
      </c>
      <c r="F22" s="15" t="e">
        <f>Prosjektcontroller!F21+Prosjektcontroller!F31</f>
        <v>#REF!</v>
      </c>
      <c r="G22" s="15" t="e">
        <f>Prosjektcontroller!G21+Prosjektcontroller!G31</f>
        <v>#REF!</v>
      </c>
      <c r="H22" s="15" t="e">
        <f>Prosjektcontroller!H21+Prosjektcontroller!H31</f>
        <v>#REF!</v>
      </c>
      <c r="I22" s="15" t="e">
        <f>Prosjektcontroller!I21+Prosjektcontroller!I31</f>
        <v>#REF!</v>
      </c>
      <c r="J22" s="15" t="e">
        <f>Prosjektcontroller!J21+Prosjektcontroller!J31</f>
        <v>#REF!</v>
      </c>
      <c r="K22" s="15" t="e">
        <f>Prosjektcontroller!K21+Prosjektcontroller!K31</f>
        <v>#REF!</v>
      </c>
      <c r="L22" s="15" t="e">
        <f>Prosjektcontroller!L21+Prosjektcontroller!L31</f>
        <v>#REF!</v>
      </c>
      <c r="M22" s="15" t="e">
        <f>Prosjektcontroller!M21+Prosjektcontroller!M31</f>
        <v>#REF!</v>
      </c>
      <c r="N22" s="15" t="e">
        <f>Prosjektcontroller!N21+Prosjektcontroller!N31</f>
        <v>#REF!</v>
      </c>
      <c r="O22" s="15" t="e">
        <f>Prosjektcontroller!O21+Prosjektcontroller!O31</f>
        <v>#REF!</v>
      </c>
      <c r="P22" s="15" t="e">
        <f>Prosjektcontroller!P21+Prosjektcontroller!P31</f>
        <v>#REF!</v>
      </c>
      <c r="Q22" s="569"/>
      <c r="R22" s="569"/>
    </row>
    <row r="23" spans="2:18" x14ac:dyDescent="0.25">
      <c r="B23" s="589" t="str">
        <f>Prosjektcontroller!B22</f>
        <v>Sentral egenfinansiering</v>
      </c>
      <c r="C23" s="14" t="e">
        <f t="shared" si="8"/>
        <v>#REF!</v>
      </c>
      <c r="D23" s="15" t="e">
        <f>Prosjektcontroller!D22</f>
        <v>#REF!</v>
      </c>
      <c r="E23" s="15" t="e">
        <f>Prosjektcontroller!E22</f>
        <v>#REF!</v>
      </c>
      <c r="F23" s="15" t="e">
        <f>Prosjektcontroller!F22</f>
        <v>#REF!</v>
      </c>
      <c r="G23" s="15" t="e">
        <f>Prosjektcontroller!G22</f>
        <v>#REF!</v>
      </c>
      <c r="H23" s="15" t="e">
        <f>Prosjektcontroller!H22</f>
        <v>#REF!</v>
      </c>
      <c r="I23" s="15" t="e">
        <f>Prosjektcontroller!I22</f>
        <v>#REF!</v>
      </c>
      <c r="J23" s="15" t="e">
        <f>Prosjektcontroller!J22</f>
        <v>#REF!</v>
      </c>
      <c r="K23" s="15" t="e">
        <f>Prosjektcontroller!K22</f>
        <v>#REF!</v>
      </c>
      <c r="L23" s="15" t="e">
        <f>Prosjektcontroller!L22</f>
        <v>#REF!</v>
      </c>
      <c r="M23" s="15" t="e">
        <f>Prosjektcontroller!M22</f>
        <v>#REF!</v>
      </c>
      <c r="N23" s="15" t="e">
        <f>Prosjektcontroller!N22</f>
        <v>#REF!</v>
      </c>
      <c r="O23" s="15" t="e">
        <f>Prosjektcontroller!O22</f>
        <v>#REF!</v>
      </c>
      <c r="P23" s="15" t="e">
        <f>Prosjektcontroller!P22</f>
        <v>#REF!</v>
      </c>
      <c r="Q23" s="569"/>
      <c r="R23" s="569"/>
    </row>
    <row r="24" spans="2:18" x14ac:dyDescent="0.25">
      <c r="B24" s="12" t="s">
        <v>268</v>
      </c>
      <c r="C24" s="13" t="e">
        <f>SUM(D24:P24)</f>
        <v>#REF!</v>
      </c>
      <c r="D24" s="13" t="e">
        <f>SUM(D18:D23)</f>
        <v>#REF!</v>
      </c>
      <c r="E24" s="13" t="e">
        <f t="shared" ref="E24:P24" si="9">SUM(E18:E23)</f>
        <v>#REF!</v>
      </c>
      <c r="F24" s="13" t="e">
        <f t="shared" si="9"/>
        <v>#REF!</v>
      </c>
      <c r="G24" s="13" t="e">
        <f t="shared" si="9"/>
        <v>#REF!</v>
      </c>
      <c r="H24" s="13" t="e">
        <f t="shared" si="9"/>
        <v>#REF!</v>
      </c>
      <c r="I24" s="13" t="e">
        <f t="shared" si="9"/>
        <v>#REF!</v>
      </c>
      <c r="J24" s="13" t="e">
        <f t="shared" si="9"/>
        <v>#REF!</v>
      </c>
      <c r="K24" s="13" t="e">
        <f t="shared" si="9"/>
        <v>#REF!</v>
      </c>
      <c r="L24" s="13" t="e">
        <f t="shared" si="9"/>
        <v>#REF!</v>
      </c>
      <c r="M24" s="13" t="e">
        <f t="shared" si="9"/>
        <v>#REF!</v>
      </c>
      <c r="N24" s="13" t="e">
        <f t="shared" si="9"/>
        <v>#REF!</v>
      </c>
      <c r="O24" s="13" t="e">
        <f t="shared" si="9"/>
        <v>#REF!</v>
      </c>
      <c r="P24" s="13" t="e">
        <f t="shared" si="9"/>
        <v>#REF!</v>
      </c>
      <c r="Q24" s="569"/>
      <c r="R24" s="569"/>
    </row>
    <row r="25" spans="2:18" x14ac:dyDescent="0.25">
      <c r="B25" s="12" t="s">
        <v>241</v>
      </c>
      <c r="C25" s="13" t="e">
        <f>C17+C24</f>
        <v>#REF!</v>
      </c>
      <c r="D25" s="13"/>
      <c r="E25" s="13"/>
      <c r="F25" s="13"/>
      <c r="G25" s="13"/>
      <c r="H25" s="13"/>
      <c r="I25" s="13"/>
      <c r="J25" s="13"/>
      <c r="K25" s="13"/>
      <c r="L25" s="13"/>
      <c r="M25" s="13"/>
      <c r="N25" s="13"/>
      <c r="O25" s="13"/>
      <c r="P25" s="13"/>
      <c r="Q25" s="569"/>
      <c r="R25" s="569"/>
    </row>
    <row r="26" spans="2:18" ht="6" customHeight="1" x14ac:dyDescent="0.25">
      <c r="B26" s="85"/>
      <c r="C26" s="85"/>
      <c r="D26" s="85"/>
      <c r="E26" s="85"/>
      <c r="F26" s="85"/>
      <c r="G26" s="85"/>
      <c r="H26" s="85"/>
      <c r="I26" s="85"/>
      <c r="J26" s="85"/>
      <c r="K26" s="569"/>
      <c r="L26" s="85"/>
      <c r="M26" s="85"/>
      <c r="N26" s="569"/>
      <c r="O26" s="569"/>
      <c r="P26" s="569"/>
      <c r="Q26" s="569"/>
      <c r="R26" s="569"/>
    </row>
    <row r="27" spans="2:18" ht="15" customHeight="1" x14ac:dyDescent="0.25">
      <c r="B27" s="569"/>
      <c r="C27" s="569"/>
      <c r="D27" s="223"/>
      <c r="E27" s="737"/>
      <c r="F27" s="737"/>
      <c r="G27" s="604"/>
      <c r="H27" s="604"/>
      <c r="I27" s="604"/>
      <c r="J27" s="604"/>
      <c r="K27" s="604"/>
      <c r="L27" s="604"/>
      <c r="M27" s="604"/>
      <c r="N27" s="569"/>
      <c r="O27" s="569"/>
      <c r="P27" s="569"/>
      <c r="Q27" s="569"/>
      <c r="R27" s="569"/>
    </row>
    <row r="28" spans="2:18" ht="15" customHeight="1" x14ac:dyDescent="0.25">
      <c r="B28" s="229"/>
      <c r="C28" s="229"/>
      <c r="D28" s="229"/>
      <c r="E28" s="229"/>
      <c r="F28" s="229"/>
      <c r="G28" s="229"/>
      <c r="H28" s="229"/>
      <c r="I28" s="229"/>
      <c r="J28" s="229"/>
      <c r="K28" s="229"/>
      <c r="L28" s="594"/>
      <c r="M28" s="594"/>
      <c r="N28" s="569"/>
      <c r="O28" s="569"/>
      <c r="P28" s="569"/>
      <c r="Q28" s="569"/>
      <c r="R28" s="569"/>
    </row>
    <row r="29" spans="2:18" x14ac:dyDescent="0.25">
      <c r="B29" s="229"/>
      <c r="C29" s="229"/>
      <c r="D29" s="229"/>
      <c r="E29" s="229"/>
      <c r="F29" s="229"/>
      <c r="G29" s="229"/>
      <c r="H29" s="229"/>
      <c r="I29" s="229"/>
      <c r="J29" s="229"/>
      <c r="K29" s="229"/>
      <c r="L29" s="569"/>
      <c r="M29" s="569"/>
      <c r="N29" s="569"/>
      <c r="O29" s="569"/>
      <c r="P29" s="569"/>
      <c r="Q29" s="569"/>
      <c r="R29" s="569"/>
    </row>
    <row r="30" spans="2:18" ht="36" customHeight="1" x14ac:dyDescent="0.25">
      <c r="B30" s="736"/>
      <c r="C30" s="736"/>
      <c r="D30" s="736"/>
      <c r="E30" s="229"/>
      <c r="F30" s="229"/>
      <c r="G30" s="229"/>
      <c r="H30" s="229"/>
      <c r="I30" s="229"/>
      <c r="J30" s="229"/>
      <c r="K30" s="229"/>
      <c r="L30" s="569"/>
      <c r="M30" s="569"/>
      <c r="N30" s="569"/>
      <c r="O30" s="569"/>
      <c r="P30" s="569"/>
      <c r="Q30" s="569"/>
      <c r="R30" s="569"/>
    </row>
    <row r="31" spans="2:18" x14ac:dyDescent="0.25">
      <c r="B31" s="229"/>
      <c r="C31" s="229"/>
      <c r="D31" s="229"/>
      <c r="E31" s="229"/>
      <c r="F31" s="229"/>
      <c r="G31" s="229"/>
      <c r="H31" s="229"/>
      <c r="I31" s="229"/>
      <c r="J31" s="229"/>
      <c r="K31" s="229"/>
      <c r="L31" s="569"/>
      <c r="M31" s="569"/>
      <c r="N31" s="569"/>
      <c r="O31" s="569"/>
      <c r="P31" s="569"/>
      <c r="Q31" s="569"/>
      <c r="R31" s="569"/>
    </row>
    <row r="32" spans="2:18" x14ac:dyDescent="0.25">
      <c r="B32" s="229"/>
      <c r="C32" s="229"/>
      <c r="D32" s="229"/>
      <c r="E32" s="229"/>
      <c r="F32" s="229"/>
      <c r="G32" s="229"/>
      <c r="H32" s="229"/>
      <c r="I32" s="229"/>
      <c r="J32" s="229"/>
      <c r="K32" s="229"/>
      <c r="L32" s="569"/>
      <c r="M32" s="569"/>
      <c r="N32" s="569"/>
      <c r="O32" s="569"/>
      <c r="P32" s="569"/>
      <c r="Q32" s="569"/>
      <c r="R32" s="569"/>
    </row>
    <row r="33" spans="2:18" x14ac:dyDescent="0.25">
      <c r="B33" s="229"/>
      <c r="C33" s="229"/>
      <c r="D33" s="229"/>
      <c r="E33" s="229"/>
      <c r="F33" s="229"/>
      <c r="G33" s="229"/>
      <c r="H33" s="229"/>
      <c r="I33" s="229"/>
      <c r="J33" s="229"/>
      <c r="K33" s="229"/>
      <c r="L33" s="569"/>
      <c r="M33" s="569"/>
    </row>
    <row r="34" spans="2:18" x14ac:dyDescent="0.25">
      <c r="B34" s="229"/>
      <c r="C34" s="229"/>
      <c r="D34" s="229"/>
      <c r="E34" s="229"/>
      <c r="F34" s="569" t="s">
        <v>269</v>
      </c>
      <c r="G34" s="229"/>
      <c r="H34" s="229"/>
      <c r="I34" s="229"/>
      <c r="J34" s="229"/>
      <c r="K34" s="229"/>
      <c r="L34" s="569"/>
      <c r="M34" s="569"/>
    </row>
    <row r="36" spans="2:18" x14ac:dyDescent="0.25">
      <c r="B36" s="569"/>
      <c r="C36" s="569"/>
      <c r="D36" s="569"/>
      <c r="E36" s="569"/>
      <c r="F36" s="569"/>
      <c r="G36" s="603"/>
      <c r="H36" s="569"/>
      <c r="I36" s="569"/>
      <c r="J36" s="569"/>
      <c r="K36" s="569"/>
      <c r="L36" s="569"/>
      <c r="M36" s="569"/>
      <c r="N36" s="569"/>
      <c r="O36" s="569"/>
      <c r="P36" s="569"/>
      <c r="Q36" s="569"/>
      <c r="R36" s="569"/>
    </row>
  </sheetData>
  <sheetProtection algorithmName="SHA-512" hashValue="JUpu1LcufOEQ5X1nQlJ/rYPiLjCxAYfr52VMAnIXBw6TbCACg71BVmV0e5kp6610VS1IW+Km1Yp3vKqw7Aj+Zg==" saltValue="+qXLi5hd8b7EF2aFeAYkTg==" spinCount="100000" sheet="1" formatCells="0" formatColumns="0" formatRows="0"/>
  <mergeCells count="2">
    <mergeCell ref="B30:D30"/>
    <mergeCell ref="E27:F27"/>
  </mergeCells>
  <conditionalFormatting sqref="N3">
    <cfRule type="expression" dxfId="30" priority="1" stopIfTrue="1">
      <formula>#REF!="NEI"</formula>
    </cfRule>
  </conditionalFormatting>
  <pageMargins left="0.7" right="0.7" top="0.75" bottom="0.75" header="0.3" footer="0.3"/>
  <pageSetup paperSize="9" scale="70" orientation="landscape"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pageSetUpPr fitToPage="1"/>
  </sheetPr>
  <dimension ref="B1:R34"/>
  <sheetViews>
    <sheetView showGridLines="0" zoomScaleNormal="100" workbookViewId="0">
      <selection activeCell="C15" sqref="C15"/>
    </sheetView>
  </sheetViews>
  <sheetFormatPr baseColWidth="10" defaultColWidth="9.140625" defaultRowHeight="15" x14ac:dyDescent="0.25"/>
  <cols>
    <col min="1" max="1" width="1.5703125" style="19" customWidth="1"/>
    <col min="2" max="2" width="32.5703125" style="19" customWidth="1"/>
    <col min="3" max="3" width="14" style="19" customWidth="1"/>
    <col min="4" max="13" width="13.140625" style="19" customWidth="1"/>
    <col min="14" max="14" width="10.42578125" bestFit="1" customWidth="1"/>
    <col min="19" max="16384" width="9.140625" style="19"/>
  </cols>
  <sheetData>
    <row r="1" spans="2:18" s="36" customFormat="1" x14ac:dyDescent="0.25">
      <c r="B1" s="24" t="s">
        <v>9</v>
      </c>
      <c r="C1" s="24" t="str">
        <f>IF(Registrering!B3="","",Registrering!B3)</f>
        <v/>
      </c>
      <c r="D1" s="24"/>
      <c r="E1" s="569"/>
      <c r="F1" s="569"/>
      <c r="G1" s="569"/>
      <c r="H1" s="569"/>
      <c r="I1" s="569"/>
      <c r="J1" s="39"/>
      <c r="K1" s="46"/>
      <c r="L1" s="38"/>
      <c r="M1" s="569"/>
      <c r="N1"/>
      <c r="O1"/>
      <c r="P1"/>
      <c r="Q1"/>
      <c r="R1"/>
    </row>
    <row r="2" spans="2:18" s="36" customFormat="1" x14ac:dyDescent="0.25">
      <c r="B2" s="45"/>
      <c r="C2" s="45"/>
      <c r="D2" s="37"/>
      <c r="E2" s="569"/>
      <c r="F2" s="569"/>
      <c r="G2" s="569"/>
      <c r="H2" s="569"/>
      <c r="I2" s="569"/>
      <c r="J2" s="39"/>
      <c r="K2" s="46"/>
      <c r="L2" s="38"/>
      <c r="M2" s="569"/>
      <c r="N2"/>
      <c r="O2"/>
      <c r="P2"/>
      <c r="Q2"/>
      <c r="R2"/>
    </row>
    <row r="3" spans="2:18" s="36" customFormat="1" x14ac:dyDescent="0.25">
      <c r="B3" s="222" t="s">
        <v>226</v>
      </c>
      <c r="C3" s="11" t="s">
        <v>25</v>
      </c>
      <c r="D3" s="222" t="e">
        <f>Budsjett!#REF!</f>
        <v>#REF!</v>
      </c>
      <c r="E3" s="228" t="e">
        <f>Budsjett!#REF!</f>
        <v>#REF!</v>
      </c>
      <c r="F3" s="228" t="e">
        <f>Budsjett!#REF!</f>
        <v>#REF!</v>
      </c>
      <c r="G3" s="228" t="e">
        <f>Budsjett!#REF!</f>
        <v>#REF!</v>
      </c>
      <c r="H3" s="228" t="e">
        <f>Budsjett!#REF!</f>
        <v>#REF!</v>
      </c>
      <c r="I3" s="222" t="e">
        <f>Budsjett!#REF!</f>
        <v>#REF!</v>
      </c>
      <c r="J3" s="222" t="e">
        <f>Budsjett!#REF!</f>
        <v>#REF!</v>
      </c>
      <c r="K3" s="222" t="e">
        <f>Budsjett!#REF!</f>
        <v>#REF!</v>
      </c>
      <c r="L3" s="222" t="e">
        <f>Budsjett!#REF!</f>
        <v>#REF!</v>
      </c>
      <c r="M3" s="222" t="e">
        <f>Budsjett!#REF!</f>
        <v>#REF!</v>
      </c>
      <c r="N3"/>
      <c r="O3"/>
      <c r="P3"/>
      <c r="Q3"/>
      <c r="R3"/>
    </row>
    <row r="4" spans="2:18" s="36" customFormat="1" x14ac:dyDescent="0.25">
      <c r="B4" s="588" t="s">
        <v>112</v>
      </c>
      <c r="C4" s="364">
        <f>SUM(D4:M4)</f>
        <v>0</v>
      </c>
      <c r="D4" s="364">
        <f>Prosjektcontroller_FL!D5</f>
        <v>0</v>
      </c>
      <c r="E4" s="364">
        <f>Prosjektcontroller_FL!E5</f>
        <v>0</v>
      </c>
      <c r="F4" s="364">
        <f>Prosjektcontroller_FL!F5</f>
        <v>0</v>
      </c>
      <c r="G4" s="364">
        <f>Prosjektcontroller_FL!G5</f>
        <v>0</v>
      </c>
      <c r="H4" s="364">
        <f>Prosjektcontroller_FL!H5</f>
        <v>0</v>
      </c>
      <c r="I4" s="364">
        <f>Prosjektcontroller_FL!I5</f>
        <v>0</v>
      </c>
      <c r="J4" s="364">
        <f>Prosjektcontroller_FL!J5</f>
        <v>0</v>
      </c>
      <c r="K4" s="364">
        <f>Prosjektcontroller_FL!K5</f>
        <v>0</v>
      </c>
      <c r="L4" s="364">
        <f>Prosjektcontroller_FL!L5</f>
        <v>0</v>
      </c>
      <c r="M4" s="364">
        <f>Prosjektcontroller_FL!M5</f>
        <v>0</v>
      </c>
      <c r="N4"/>
      <c r="O4"/>
      <c r="P4"/>
      <c r="Q4"/>
      <c r="R4"/>
    </row>
    <row r="5" spans="2:18" s="36" customFormat="1" x14ac:dyDescent="0.25">
      <c r="B5" s="588" t="s">
        <v>227</v>
      </c>
      <c r="C5" s="364">
        <f t="shared" ref="C5:C8" si="0">SUM(D5:M5)</f>
        <v>0</v>
      </c>
      <c r="D5" s="364">
        <f>Prosjektcontroller_FL!D6</f>
        <v>0</v>
      </c>
      <c r="E5" s="364">
        <f>Prosjektcontroller_FL!E6</f>
        <v>0</v>
      </c>
      <c r="F5" s="364">
        <f>Prosjektcontroller_FL!F6</f>
        <v>0</v>
      </c>
      <c r="G5" s="364">
        <f>Prosjektcontroller_FL!G6</f>
        <v>0</v>
      </c>
      <c r="H5" s="364">
        <f>Prosjektcontroller_FL!H6</f>
        <v>0</v>
      </c>
      <c r="I5" s="364">
        <f>Prosjektcontroller_FL!I6</f>
        <v>0</v>
      </c>
      <c r="J5" s="364">
        <f>Prosjektcontroller_FL!J6</f>
        <v>0</v>
      </c>
      <c r="K5" s="364">
        <f>Prosjektcontroller_FL!K6</f>
        <v>0</v>
      </c>
      <c r="L5" s="364">
        <f>Prosjektcontroller_FL!L6</f>
        <v>0</v>
      </c>
      <c r="M5" s="364">
        <f>Prosjektcontroller_FL!M6</f>
        <v>0</v>
      </c>
      <c r="N5"/>
      <c r="O5"/>
      <c r="P5"/>
      <c r="Q5"/>
      <c r="R5"/>
    </row>
    <row r="6" spans="2:18" s="36" customFormat="1" x14ac:dyDescent="0.25">
      <c r="B6" s="588" t="s">
        <v>228</v>
      </c>
      <c r="C6" s="364">
        <f t="shared" si="0"/>
        <v>0</v>
      </c>
      <c r="D6" s="364">
        <f>Prosjektcontroller_FL!D7</f>
        <v>0</v>
      </c>
      <c r="E6" s="364">
        <f>Prosjektcontroller_FL!E7</f>
        <v>0</v>
      </c>
      <c r="F6" s="364">
        <f>Prosjektcontroller_FL!F7</f>
        <v>0</v>
      </c>
      <c r="G6" s="364">
        <f>Prosjektcontroller_FL!G7</f>
        <v>0</v>
      </c>
      <c r="H6" s="364">
        <f>Prosjektcontroller_FL!H7</f>
        <v>0</v>
      </c>
      <c r="I6" s="364">
        <f>Prosjektcontroller_FL!I7</f>
        <v>0</v>
      </c>
      <c r="J6" s="364">
        <f>Prosjektcontroller_FL!J7</f>
        <v>0</v>
      </c>
      <c r="K6" s="364">
        <f>Prosjektcontroller_FL!K7</f>
        <v>0</v>
      </c>
      <c r="L6" s="364">
        <f>Prosjektcontroller_FL!L7</f>
        <v>0</v>
      </c>
      <c r="M6" s="364">
        <f>Prosjektcontroller_FL!M7</f>
        <v>0</v>
      </c>
      <c r="N6"/>
      <c r="O6"/>
      <c r="P6"/>
      <c r="Q6"/>
      <c r="R6"/>
    </row>
    <row r="7" spans="2:18" s="36" customFormat="1" x14ac:dyDescent="0.25">
      <c r="B7" s="318" t="s">
        <v>43</v>
      </c>
      <c r="C7" s="364">
        <f t="shared" si="0"/>
        <v>0</v>
      </c>
      <c r="D7" s="364">
        <f>Prosjektcontroller_FL!D8</f>
        <v>0</v>
      </c>
      <c r="E7" s="364">
        <f>Prosjektcontroller_FL!E8</f>
        <v>0</v>
      </c>
      <c r="F7" s="364">
        <f>Prosjektcontroller_FL!F8</f>
        <v>0</v>
      </c>
      <c r="G7" s="364">
        <f>Prosjektcontroller_FL!G8</f>
        <v>0</v>
      </c>
      <c r="H7" s="364">
        <f>Prosjektcontroller_FL!H8</f>
        <v>0</v>
      </c>
      <c r="I7" s="364">
        <f>Prosjektcontroller_FL!I8</f>
        <v>0</v>
      </c>
      <c r="J7" s="364">
        <f>Prosjektcontroller_FL!J8</f>
        <v>0</v>
      </c>
      <c r="K7" s="364">
        <f>Prosjektcontroller_FL!K8</f>
        <v>0</v>
      </c>
      <c r="L7" s="364">
        <f>Prosjektcontroller_FL!L8</f>
        <v>0</v>
      </c>
      <c r="M7" s="364">
        <f>Prosjektcontroller_FL!M8</f>
        <v>0</v>
      </c>
      <c r="N7"/>
      <c r="O7"/>
      <c r="P7"/>
      <c r="Q7"/>
      <c r="R7"/>
    </row>
    <row r="8" spans="2:18" s="36" customFormat="1" x14ac:dyDescent="0.25">
      <c r="B8" s="413" t="s">
        <v>229</v>
      </c>
      <c r="C8" s="414">
        <f t="shared" si="0"/>
        <v>0</v>
      </c>
      <c r="D8" s="414">
        <f>SUM(D4:D7)</f>
        <v>0</v>
      </c>
      <c r="E8" s="414">
        <f>SUM(E4:E7)</f>
        <v>0</v>
      </c>
      <c r="F8" s="414">
        <f t="shared" ref="F8:M8" si="1">SUM(F4:F7)</f>
        <v>0</v>
      </c>
      <c r="G8" s="414">
        <f t="shared" si="1"/>
        <v>0</v>
      </c>
      <c r="H8" s="414">
        <f t="shared" si="1"/>
        <v>0</v>
      </c>
      <c r="I8" s="414">
        <f t="shared" si="1"/>
        <v>0</v>
      </c>
      <c r="J8" s="414">
        <f t="shared" si="1"/>
        <v>0</v>
      </c>
      <c r="K8" s="414">
        <f t="shared" si="1"/>
        <v>0</v>
      </c>
      <c r="L8" s="414">
        <f t="shared" si="1"/>
        <v>0</v>
      </c>
      <c r="M8" s="414">
        <f t="shared" si="1"/>
        <v>0</v>
      </c>
      <c r="N8"/>
      <c r="O8"/>
      <c r="P8"/>
      <c r="Q8"/>
      <c r="R8"/>
    </row>
    <row r="9" spans="2:18" x14ac:dyDescent="0.25">
      <c r="B9" s="569"/>
      <c r="C9" s="569"/>
      <c r="D9" s="33"/>
      <c r="E9" s="569"/>
      <c r="F9" s="569"/>
      <c r="G9" s="569"/>
      <c r="H9" s="569"/>
      <c r="I9" s="569"/>
      <c r="J9" s="569"/>
      <c r="K9" s="569"/>
      <c r="L9" s="569"/>
      <c r="M9" s="569"/>
    </row>
    <row r="10" spans="2:18" x14ac:dyDescent="0.25">
      <c r="B10" s="222" t="s">
        <v>265</v>
      </c>
      <c r="C10" s="11" t="str">
        <f>C3</f>
        <v>Totalt</v>
      </c>
      <c r="D10" s="11" t="e">
        <f t="shared" ref="D10:M10" si="2">D3</f>
        <v>#REF!</v>
      </c>
      <c r="E10" s="11" t="e">
        <f t="shared" si="2"/>
        <v>#REF!</v>
      </c>
      <c r="F10" s="11" t="e">
        <f t="shared" si="2"/>
        <v>#REF!</v>
      </c>
      <c r="G10" s="11" t="e">
        <f t="shared" si="2"/>
        <v>#REF!</v>
      </c>
      <c r="H10" s="11" t="e">
        <f t="shared" si="2"/>
        <v>#REF!</v>
      </c>
      <c r="I10" s="11" t="e">
        <f t="shared" si="2"/>
        <v>#REF!</v>
      </c>
      <c r="J10" s="11" t="e">
        <f t="shared" si="2"/>
        <v>#REF!</v>
      </c>
      <c r="K10" s="11" t="e">
        <f t="shared" si="2"/>
        <v>#REF!</v>
      </c>
      <c r="L10" s="11" t="e">
        <f t="shared" si="2"/>
        <v>#REF!</v>
      </c>
      <c r="M10" s="11" t="e">
        <f t="shared" si="2"/>
        <v>#REF!</v>
      </c>
    </row>
    <row r="11" spans="2:18" x14ac:dyDescent="0.25">
      <c r="B11" s="84" t="s">
        <v>266</v>
      </c>
      <c r="C11" s="14"/>
      <c r="D11" s="14"/>
      <c r="E11" s="14"/>
      <c r="F11" s="14"/>
      <c r="G11" s="14"/>
      <c r="H11" s="14"/>
      <c r="I11" s="14"/>
      <c r="J11" s="14"/>
      <c r="K11" s="14"/>
      <c r="L11" s="14"/>
      <c r="M11" s="14"/>
    </row>
    <row r="12" spans="2:18" x14ac:dyDescent="0.25">
      <c r="B12" s="588" t="s">
        <v>113</v>
      </c>
      <c r="C12" s="14">
        <f>SUM(D12:M12)</f>
        <v>0</v>
      </c>
      <c r="D12" s="15">
        <f>Budsjett_FL!K74/2</f>
        <v>0</v>
      </c>
      <c r="E12" s="15">
        <f>Budsjett_FL!L74/2</f>
        <v>0</v>
      </c>
      <c r="F12" s="15">
        <f>Budsjett_FL!M74/2</f>
        <v>0</v>
      </c>
      <c r="G12" s="15">
        <f>Budsjett_FL!N74/2</f>
        <v>0</v>
      </c>
      <c r="H12" s="15">
        <f>Budsjett_FL!O74/2</f>
        <v>0</v>
      </c>
      <c r="I12" s="15">
        <f>Budsjett_FL!P74/2</f>
        <v>0</v>
      </c>
      <c r="J12" s="15">
        <f>Budsjett_FL!Q74/2</f>
        <v>0</v>
      </c>
      <c r="K12" s="15">
        <f>Budsjett_FL!R74/2</f>
        <v>0</v>
      </c>
      <c r="L12" s="15">
        <f>Budsjett_FL!S74/2</f>
        <v>0</v>
      </c>
      <c r="M12" s="15">
        <f>Budsjett_FL!T74/2</f>
        <v>0</v>
      </c>
    </row>
    <row r="13" spans="2:18" x14ac:dyDescent="0.25">
      <c r="B13" s="588" t="s">
        <v>233</v>
      </c>
      <c r="C13" s="14">
        <f>SUM(D13:M13)</f>
        <v>0</v>
      </c>
      <c r="D13" s="15">
        <f>Prosjektcontroller_FL!D14</f>
        <v>0</v>
      </c>
      <c r="E13" s="15">
        <f>Prosjektcontroller_FL!E14</f>
        <v>0</v>
      </c>
      <c r="F13" s="15">
        <f>Prosjektcontroller_FL!F14</f>
        <v>0</v>
      </c>
      <c r="G13" s="15">
        <f>Prosjektcontroller_FL!G14</f>
        <v>0</v>
      </c>
      <c r="H13" s="15">
        <f>Prosjektcontroller_FL!H14</f>
        <v>0</v>
      </c>
      <c r="I13" s="15">
        <f>Prosjektcontroller_FL!I14</f>
        <v>0</v>
      </c>
      <c r="J13" s="15">
        <f>Prosjektcontroller_FL!J14</f>
        <v>0</v>
      </c>
      <c r="K13" s="15">
        <f>Prosjektcontroller_FL!K14</f>
        <v>0</v>
      </c>
      <c r="L13" s="15">
        <f>Prosjektcontroller_FL!L14</f>
        <v>0</v>
      </c>
      <c r="M13" s="15">
        <f>Prosjektcontroller_FL!M14</f>
        <v>0</v>
      </c>
    </row>
    <row r="14" spans="2:18" x14ac:dyDescent="0.25">
      <c r="B14" s="12" t="s">
        <v>267</v>
      </c>
      <c r="C14" s="13">
        <f>SUM(D14:M14)</f>
        <v>0</v>
      </c>
      <c r="D14" s="13">
        <f t="shared" ref="D14:M14" si="3">SUM(D12:D13)</f>
        <v>0</v>
      </c>
      <c r="E14" s="13">
        <f t="shared" si="3"/>
        <v>0</v>
      </c>
      <c r="F14" s="13">
        <f t="shared" si="3"/>
        <v>0</v>
      </c>
      <c r="G14" s="13">
        <f t="shared" si="3"/>
        <v>0</v>
      </c>
      <c r="H14" s="13">
        <f t="shared" si="3"/>
        <v>0</v>
      </c>
      <c r="I14" s="13">
        <f t="shared" si="3"/>
        <v>0</v>
      </c>
      <c r="J14" s="13">
        <f t="shared" si="3"/>
        <v>0</v>
      </c>
      <c r="K14" s="13">
        <f t="shared" si="3"/>
        <v>0</v>
      </c>
      <c r="L14" s="13">
        <f t="shared" si="3"/>
        <v>0</v>
      </c>
      <c r="M14" s="13">
        <f t="shared" si="3"/>
        <v>0</v>
      </c>
    </row>
    <row r="15" spans="2:18" x14ac:dyDescent="0.25">
      <c r="B15" s="588" t="s">
        <v>235</v>
      </c>
      <c r="C15" s="14">
        <f t="shared" ref="C15:C20" si="4">SUM(D15:M15)</f>
        <v>0</v>
      </c>
      <c r="D15" s="15">
        <f>Prosjektcontroller_FL!D16</f>
        <v>0</v>
      </c>
      <c r="E15" s="15">
        <f>Prosjektcontroller_FL!E16</f>
        <v>0</v>
      </c>
      <c r="F15" s="15">
        <f>Prosjektcontroller_FL!F16</f>
        <v>0</v>
      </c>
      <c r="G15" s="15">
        <f>Prosjektcontroller_FL!G16</f>
        <v>0</v>
      </c>
      <c r="H15" s="15">
        <f>Prosjektcontroller_FL!H16</f>
        <v>0</v>
      </c>
      <c r="I15" s="15">
        <f>Prosjektcontroller_FL!I16</f>
        <v>0</v>
      </c>
      <c r="J15" s="15">
        <f>Prosjektcontroller_FL!J16</f>
        <v>0</v>
      </c>
      <c r="K15" s="15">
        <f>Prosjektcontroller_FL!K16</f>
        <v>0</v>
      </c>
      <c r="L15" s="15">
        <f>Prosjektcontroller_FL!L16</f>
        <v>0</v>
      </c>
      <c r="M15" s="15">
        <f>Prosjektcontroller_FL!M16</f>
        <v>0</v>
      </c>
    </row>
    <row r="16" spans="2:18" x14ac:dyDescent="0.25">
      <c r="B16" s="588" t="s">
        <v>227</v>
      </c>
      <c r="C16" s="14">
        <f t="shared" si="4"/>
        <v>0</v>
      </c>
      <c r="D16" s="15"/>
      <c r="E16" s="15"/>
      <c r="F16" s="15"/>
      <c r="G16" s="15"/>
      <c r="H16" s="15"/>
      <c r="I16" s="15"/>
      <c r="J16" s="15"/>
      <c r="K16" s="15"/>
      <c r="L16" s="15"/>
      <c r="M16" s="15"/>
    </row>
    <row r="17" spans="2:18" x14ac:dyDescent="0.25">
      <c r="B17" s="588" t="s">
        <v>258</v>
      </c>
      <c r="C17" s="14">
        <f t="shared" si="4"/>
        <v>0</v>
      </c>
      <c r="D17" s="15">
        <f>Prosjektcontroller_FL!D18</f>
        <v>0</v>
      </c>
      <c r="E17" s="15">
        <f>Prosjektcontroller_FL!E18</f>
        <v>0</v>
      </c>
      <c r="F17" s="15">
        <f>Prosjektcontroller_FL!F18</f>
        <v>0</v>
      </c>
      <c r="G17" s="15">
        <f>Prosjektcontroller_FL!G18</f>
        <v>0</v>
      </c>
      <c r="H17" s="15">
        <f>Prosjektcontroller_FL!H18</f>
        <v>0</v>
      </c>
      <c r="I17" s="15">
        <f>Prosjektcontroller_FL!I18</f>
        <v>0</v>
      </c>
      <c r="J17" s="15">
        <f>Prosjektcontroller_FL!J18</f>
        <v>0</v>
      </c>
      <c r="K17" s="15">
        <f>Prosjektcontroller_FL!K18</f>
        <v>0</v>
      </c>
      <c r="L17" s="15">
        <f>Prosjektcontroller_FL!L18</f>
        <v>0</v>
      </c>
      <c r="M17" s="15">
        <f>Prosjektcontroller_FL!M18</f>
        <v>0</v>
      </c>
      <c r="N17" s="569"/>
      <c r="O17" s="569"/>
      <c r="P17" s="569"/>
      <c r="Q17" s="569"/>
      <c r="R17" s="569"/>
    </row>
    <row r="18" spans="2:18" x14ac:dyDescent="0.25">
      <c r="B18" s="588" t="s">
        <v>259</v>
      </c>
      <c r="C18" s="14">
        <f t="shared" si="4"/>
        <v>0</v>
      </c>
      <c r="D18" s="15">
        <f>Prosjektcontroller_FL!D19</f>
        <v>0</v>
      </c>
      <c r="E18" s="15">
        <f>Prosjektcontroller_FL!E19</f>
        <v>0</v>
      </c>
      <c r="F18" s="15">
        <f>Prosjektcontroller_FL!F19</f>
        <v>0</v>
      </c>
      <c r="G18" s="15">
        <f>Prosjektcontroller_FL!G19</f>
        <v>0</v>
      </c>
      <c r="H18" s="15">
        <f>Prosjektcontroller_FL!H19</f>
        <v>0</v>
      </c>
      <c r="I18" s="15">
        <f>Prosjektcontroller_FL!I19</f>
        <v>0</v>
      </c>
      <c r="J18" s="15">
        <f>Prosjektcontroller_FL!J19</f>
        <v>0</v>
      </c>
      <c r="K18" s="15">
        <f>Prosjektcontroller_FL!K19</f>
        <v>0</v>
      </c>
      <c r="L18" s="15">
        <f>Prosjektcontroller_FL!L19</f>
        <v>0</v>
      </c>
      <c r="M18" s="15">
        <f>Prosjektcontroller_FL!M19</f>
        <v>0</v>
      </c>
      <c r="N18" s="569"/>
      <c r="O18" s="569"/>
      <c r="P18" s="569"/>
      <c r="Q18" s="569"/>
      <c r="R18" s="569"/>
    </row>
    <row r="19" spans="2:18" x14ac:dyDescent="0.25">
      <c r="B19" s="588" t="s">
        <v>53</v>
      </c>
      <c r="C19" s="14">
        <f t="shared" si="4"/>
        <v>0</v>
      </c>
      <c r="D19" s="15">
        <f>SUMIF(Budsjett_FL!$B$4:$B$179,"Generelle driftsmidler",Budsjett_FL!K4:K179)+SUMIF(Budsjett_FL!$B$4:$B$179,"Lab./feltundersøkelser",Budsjett_FL!K4:K179)+SUMIF(Budsjett_FL!$B$4:$B$179,"Reiser/konferanser/mv.",Budsjett_FL!K4:K179)+SUMIF(Budsjett_FL!$B$4:$B$179,"Andre driftskostnader",Budsjett_FL!K4:K179)+SUMIF(Budsjett_FL!$B$4:$B$179,"Innkjøp av FoU-tjenester",Budsjett_FL!K4:K179)+Budsjett_FL!AR52</f>
        <v>0</v>
      </c>
      <c r="E19" s="15">
        <f>SUMIF(Budsjett_FL!$B$4:$B$179,"Generelle driftsmidler",Budsjett_FL!L4:L179)+SUMIF(Budsjett_FL!$B$4:$B$179,"Lab./feltundersøkelser",Budsjett_FL!L4:L179)+SUMIF(Budsjett_FL!$B$4:$B$179,"Reiser/konferanser/mv.",Budsjett_FL!L4:L179)+SUMIF(Budsjett_FL!$B$4:$B$179,"Andre driftskostnader",Budsjett_FL!L4:L179)+SUMIF(Budsjett_FL!$B$4:$B$179,"Innkjøp av FoU-tjenester",Budsjett_FL!L4:L179)+Budsjett_FL!AS52</f>
        <v>0</v>
      </c>
      <c r="F19" s="15">
        <f>SUMIF(Budsjett_FL!$B$4:$B$179,"Generelle driftsmidler",Budsjett_FL!M4:M179)+SUMIF(Budsjett_FL!$B$4:$B$179,"Lab./feltundersøkelser",Budsjett_FL!M4:M179)+SUMIF(Budsjett_FL!$B$4:$B$179,"Reiser/konferanser/mv.",Budsjett_FL!M4:M179)+SUMIF(Budsjett_FL!$B$4:$B$179,"Andre driftskostnader",Budsjett_FL!M4:M179)+SUMIF(Budsjett_FL!$B$4:$B$179,"Innkjøp av FoU-tjenester",Budsjett_FL!M4:M179)+Budsjett_FL!AT52</f>
        <v>0</v>
      </c>
      <c r="G19" s="15">
        <f>SUMIF(Budsjett_FL!$B$4:$B$179,"Generelle driftsmidler",Budsjett_FL!N4:N179)+SUMIF(Budsjett_FL!$B$4:$B$179,"Lab./feltundersøkelser",Budsjett_FL!N4:N179)+SUMIF(Budsjett_FL!$B$4:$B$179,"Reiser/konferanser/mv.",Budsjett_FL!N4:N179)+SUMIF(Budsjett_FL!$B$4:$B$179,"Andre driftskostnader",Budsjett_FL!N4:N179)+SUMIF(Budsjett_FL!$B$4:$B$179,"Innkjøp av FoU-tjenester",Budsjett_FL!N4:N179)+Budsjett_FL!AU52</f>
        <v>0</v>
      </c>
      <c r="H19" s="15">
        <f>SUMIF(Budsjett_FL!$B$4:$B$179,"Generelle driftsmidler",Budsjett_FL!O4:O179)+SUMIF(Budsjett_FL!$B$4:$B$179,"Lab./feltundersøkelser",Budsjett_FL!O4:O179)+SUMIF(Budsjett_FL!$B$4:$B$179,"Reiser/konferanser/mv.",Budsjett_FL!O4:O179)+SUMIF(Budsjett_FL!$B$4:$B$179,"Andre driftskostnader",Budsjett_FL!O4:O179)+SUMIF(Budsjett_FL!$B$4:$B$179,"Innkjøp av FoU-tjenester",Budsjett_FL!O4:O179)+Budsjett_FL!AV52</f>
        <v>0</v>
      </c>
      <c r="I19" s="15">
        <f>SUMIF(Budsjett_FL!$B$4:$B$179,"Generelle driftsmidler",Budsjett_FL!P4:P179)+SUMIF(Budsjett_FL!$B$4:$B$179,"Lab./feltundersøkelser",Budsjett_FL!P4:P179)+SUMIF(Budsjett_FL!$B$4:$B$179,"Reiser/konferanser/mv.",Budsjett_FL!P4:P179)+SUMIF(Budsjett_FL!$B$4:$B$179,"Andre driftskostnader",Budsjett_FL!P4:P179)+SUMIF(Budsjett_FL!$B$4:$B$179,"Innkjøp av FoU-tjenester",Budsjett_FL!P4:P179)+Budsjett_FL!AW52</f>
        <v>0</v>
      </c>
      <c r="J19" s="15">
        <f>SUMIF(Budsjett_FL!$B$4:$B$179,"Generelle driftsmidler",Budsjett_FL!Q4:Q179)+SUMIF(Budsjett_FL!$B$4:$B$179,"Lab./feltundersøkelser",Budsjett_FL!Q4:Q179)+SUMIF(Budsjett_FL!$B$4:$B$179,"Reiser/konferanser/mv.",Budsjett_FL!Q4:Q179)+SUMIF(Budsjett_FL!$B$4:$B$179,"Andre driftskostnader",Budsjett_FL!Q4:Q179)+SUMIF(Budsjett_FL!$B$4:$B$179,"Innkjøp av FoU-tjenester",Budsjett_FL!Q4:Q179)+Budsjett_FL!AX52</f>
        <v>0</v>
      </c>
      <c r="K19" s="15">
        <f>SUMIF(Budsjett_FL!$B$4:$B$179,"Generelle driftsmidler",Budsjett_FL!R4:R179)+SUMIF(Budsjett_FL!$B$4:$B$179,"Lab./feltundersøkelser",Budsjett_FL!R4:R179)+SUMIF(Budsjett_FL!$B$4:$B$179,"Reiser/konferanser/mv.",Budsjett_FL!R4:R179)+SUMIF(Budsjett_FL!$B$4:$B$179,"Andre driftskostnader",Budsjett_FL!R4:R179)+SUMIF(Budsjett_FL!$B$4:$B$179,"Innkjøp av FoU-tjenester",Budsjett_FL!R4:R179)+Budsjett_FL!AY52</f>
        <v>0</v>
      </c>
      <c r="L19" s="15">
        <f>SUMIF(Budsjett_FL!$B$4:$B$179,"Generelle driftsmidler",Budsjett_FL!S4:S179)+SUMIF(Budsjett_FL!$B$4:$B$179,"Lab./feltundersøkelser",Budsjett_FL!S4:S179)+SUMIF(Budsjett_FL!$B$4:$B$179,"Reiser/konferanser/mv.",Budsjett_FL!S4:S179)+SUMIF(Budsjett_FL!$B$4:$B$179,"Andre driftskostnader",Budsjett_FL!S4:S179)+SUMIF(Budsjett_FL!$B$4:$B$179,"Innkjøp av FoU-tjenester",Budsjett_FL!S4:S179)+Budsjett_FL!AZ52</f>
        <v>0</v>
      </c>
      <c r="M19" s="15">
        <f>SUMIF(Budsjett_FL!$B$4:$B$179,"Generelle driftsmidler",Budsjett_FL!T4:T179)+SUMIF(Budsjett_FL!$B$4:$B$179,"Lab./feltundersøkelser",Budsjett_FL!T4:T179)+SUMIF(Budsjett_FL!$B$4:$B$179,"Reiser/konferanser/mv.",Budsjett_FL!T4:T179)+SUMIF(Budsjett_FL!$B$4:$B$179,"Andre driftskostnader",Budsjett_FL!T4:T179)+SUMIF(Budsjett_FL!$B$4:$B$179,"Innkjøp av FoU-tjenester",Budsjett_FL!T4:T179)+Budsjett_FL!BA52</f>
        <v>0</v>
      </c>
      <c r="N19" s="569"/>
      <c r="O19" s="569"/>
      <c r="P19" s="569"/>
      <c r="Q19" s="569"/>
      <c r="R19" s="569"/>
    </row>
    <row r="20" spans="2:18" x14ac:dyDescent="0.25">
      <c r="B20" s="589" t="s">
        <v>270</v>
      </c>
      <c r="C20" s="14">
        <f t="shared" si="4"/>
        <v>0</v>
      </c>
      <c r="D20" s="15">
        <f>Prosjektcontroller_FL!D29</f>
        <v>0</v>
      </c>
      <c r="E20" s="15">
        <f>Prosjektcontroller_FL!E29</f>
        <v>0</v>
      </c>
      <c r="F20" s="15">
        <f>Prosjektcontroller_FL!F29</f>
        <v>0</v>
      </c>
      <c r="G20" s="15">
        <f>Prosjektcontroller_FL!G29</f>
        <v>0</v>
      </c>
      <c r="H20" s="15">
        <f>Prosjektcontroller_FL!H29</f>
        <v>0</v>
      </c>
      <c r="I20" s="15">
        <f>Prosjektcontroller_FL!I29</f>
        <v>0</v>
      </c>
      <c r="J20" s="15">
        <f>Prosjektcontroller_FL!J29</f>
        <v>0</v>
      </c>
      <c r="K20" s="15">
        <f>Prosjektcontroller_FL!K29</f>
        <v>0</v>
      </c>
      <c r="L20" s="15">
        <f>Prosjektcontroller_FL!L29</f>
        <v>0</v>
      </c>
      <c r="M20" s="15">
        <f>Prosjektcontroller_FL!M29</f>
        <v>0</v>
      </c>
      <c r="N20" s="569"/>
      <c r="O20" s="569"/>
      <c r="P20" s="569"/>
      <c r="Q20" s="569"/>
      <c r="R20" s="569"/>
    </row>
    <row r="21" spans="2:18" x14ac:dyDescent="0.25">
      <c r="B21" s="12" t="s">
        <v>268</v>
      </c>
      <c r="C21" s="13">
        <f>SUM(D21:M21)</f>
        <v>0</v>
      </c>
      <c r="D21" s="13">
        <f>SUM(D15:D20)</f>
        <v>0</v>
      </c>
      <c r="E21" s="13">
        <f t="shared" ref="E21:M21" si="5">SUM(E15:E20)</f>
        <v>0</v>
      </c>
      <c r="F21" s="13">
        <f t="shared" si="5"/>
        <v>0</v>
      </c>
      <c r="G21" s="13">
        <f t="shared" si="5"/>
        <v>0</v>
      </c>
      <c r="H21" s="13">
        <f t="shared" si="5"/>
        <v>0</v>
      </c>
      <c r="I21" s="13">
        <f t="shared" si="5"/>
        <v>0</v>
      </c>
      <c r="J21" s="13">
        <f t="shared" si="5"/>
        <v>0</v>
      </c>
      <c r="K21" s="13">
        <f t="shared" si="5"/>
        <v>0</v>
      </c>
      <c r="L21" s="13">
        <f t="shared" si="5"/>
        <v>0</v>
      </c>
      <c r="M21" s="13">
        <f t="shared" si="5"/>
        <v>0</v>
      </c>
      <c r="N21" s="569"/>
      <c r="O21" s="569"/>
      <c r="P21" s="569"/>
      <c r="Q21" s="569"/>
      <c r="R21" s="569"/>
    </row>
    <row r="22" spans="2:18" x14ac:dyDescent="0.25">
      <c r="B22" s="85"/>
      <c r="C22" s="85"/>
      <c r="D22" s="85"/>
      <c r="E22" s="85"/>
      <c r="F22" s="85"/>
      <c r="G22" s="85"/>
      <c r="H22" s="85"/>
      <c r="I22" s="85"/>
      <c r="J22" s="85"/>
      <c r="K22" s="569"/>
      <c r="L22" s="85"/>
      <c r="M22" s="85"/>
      <c r="N22" s="569"/>
      <c r="O22" s="569"/>
      <c r="P22" s="569"/>
      <c r="Q22" s="569"/>
      <c r="R22" s="569"/>
    </row>
    <row r="23" spans="2:18" ht="15" customHeight="1" x14ac:dyDescent="0.25">
      <c r="B23" s="229"/>
      <c r="C23" s="229"/>
      <c r="D23" s="569"/>
      <c r="E23" s="737"/>
      <c r="F23" s="737"/>
      <c r="G23" s="604"/>
      <c r="H23" s="604"/>
      <c r="I23" s="604"/>
      <c r="J23" s="604"/>
      <c r="K23" s="604"/>
      <c r="L23" s="604"/>
      <c r="M23" s="604"/>
      <c r="N23" s="569"/>
      <c r="O23" s="569"/>
      <c r="P23" s="569"/>
      <c r="Q23" s="569"/>
      <c r="R23" s="569"/>
    </row>
    <row r="24" spans="2:18" x14ac:dyDescent="0.25">
      <c r="B24" s="229"/>
      <c r="C24" s="229"/>
      <c r="D24" s="223"/>
      <c r="E24" s="737"/>
      <c r="F24" s="737"/>
      <c r="G24" s="604"/>
      <c r="H24" s="604"/>
      <c r="I24" s="604"/>
      <c r="J24" s="604"/>
      <c r="K24" s="604"/>
      <c r="L24" s="604"/>
      <c r="M24" s="604"/>
      <c r="N24" s="569"/>
      <c r="O24" s="569"/>
      <c r="P24" s="569"/>
      <c r="Q24" s="569"/>
      <c r="R24" s="569"/>
    </row>
    <row r="25" spans="2:18" ht="15" customHeight="1" x14ac:dyDescent="0.25">
      <c r="B25" s="229"/>
      <c r="C25" s="229"/>
      <c r="D25" s="223"/>
      <c r="E25" s="737"/>
      <c r="F25" s="737"/>
      <c r="G25" s="604"/>
      <c r="H25" s="604"/>
      <c r="I25" s="604"/>
      <c r="J25" s="604"/>
      <c r="K25" s="604"/>
      <c r="L25" s="604"/>
      <c r="M25" s="604"/>
      <c r="N25" s="569"/>
      <c r="O25" s="569"/>
      <c r="P25" s="569"/>
      <c r="Q25" s="569"/>
      <c r="R25" s="569"/>
    </row>
    <row r="26" spans="2:18" ht="15" customHeight="1" x14ac:dyDescent="0.25">
      <c r="B26" s="229"/>
      <c r="C26" s="229"/>
      <c r="D26" s="229"/>
      <c r="E26" s="229"/>
      <c r="F26" s="229"/>
      <c r="G26" s="229"/>
      <c r="H26" s="229"/>
      <c r="I26" s="229"/>
      <c r="J26" s="229"/>
      <c r="K26" s="229"/>
      <c r="L26" s="594"/>
      <c r="M26" s="594"/>
      <c r="N26" s="569"/>
      <c r="O26" s="569"/>
      <c r="P26" s="569"/>
      <c r="Q26" s="569"/>
      <c r="R26" s="569"/>
    </row>
    <row r="27" spans="2:18" x14ac:dyDescent="0.25">
      <c r="B27" s="229"/>
      <c r="C27" s="229"/>
      <c r="D27" s="229"/>
      <c r="E27" s="229"/>
      <c r="F27" s="229"/>
      <c r="G27" s="229"/>
      <c r="H27" s="229"/>
      <c r="I27" s="229"/>
      <c r="J27" s="229"/>
      <c r="K27" s="229"/>
      <c r="L27" s="569"/>
      <c r="M27" s="569"/>
      <c r="N27" s="569"/>
      <c r="O27" s="569"/>
      <c r="P27" s="569"/>
      <c r="Q27" s="569"/>
      <c r="R27" s="569"/>
    </row>
    <row r="28" spans="2:18" ht="36" customHeight="1" x14ac:dyDescent="0.25">
      <c r="B28" s="736"/>
      <c r="C28" s="736"/>
      <c r="D28" s="736"/>
      <c r="E28" s="229"/>
      <c r="F28" s="229"/>
      <c r="G28" s="229"/>
      <c r="H28" s="229"/>
      <c r="I28" s="229"/>
      <c r="J28" s="229"/>
      <c r="K28" s="229"/>
      <c r="L28" s="569"/>
      <c r="M28" s="569"/>
      <c r="N28" s="569"/>
      <c r="O28" s="569"/>
      <c r="P28" s="569"/>
      <c r="Q28" s="569"/>
      <c r="R28" s="569"/>
    </row>
    <row r="29" spans="2:18" x14ac:dyDescent="0.25">
      <c r="B29" s="229"/>
      <c r="C29" s="229"/>
      <c r="D29" s="229"/>
      <c r="E29" s="229"/>
      <c r="F29" s="229"/>
      <c r="G29" s="229"/>
      <c r="H29" s="229"/>
      <c r="I29" s="229"/>
      <c r="J29" s="229"/>
      <c r="K29" s="229"/>
      <c r="L29" s="569"/>
      <c r="M29" s="569"/>
      <c r="N29" s="569"/>
      <c r="O29" s="569"/>
      <c r="P29" s="569"/>
      <c r="Q29" s="569"/>
      <c r="R29" s="569"/>
    </row>
    <row r="30" spans="2:18" x14ac:dyDescent="0.25">
      <c r="B30" s="229"/>
      <c r="C30" s="229"/>
      <c r="D30" s="229"/>
      <c r="E30" s="229"/>
      <c r="F30" s="229"/>
      <c r="G30" s="229"/>
      <c r="H30" s="229"/>
      <c r="I30" s="229"/>
      <c r="J30" s="229"/>
      <c r="K30" s="229"/>
      <c r="L30" s="569"/>
      <c r="M30" s="569"/>
      <c r="N30" s="569"/>
      <c r="O30" s="569"/>
      <c r="P30" s="569"/>
      <c r="Q30" s="569"/>
      <c r="R30" s="569"/>
    </row>
    <row r="31" spans="2:18" x14ac:dyDescent="0.25">
      <c r="B31" s="229"/>
      <c r="C31" s="229"/>
      <c r="D31" s="229"/>
      <c r="E31" s="229"/>
      <c r="F31" s="229"/>
      <c r="G31" s="229"/>
      <c r="H31" s="229"/>
      <c r="I31" s="229"/>
      <c r="J31" s="229"/>
      <c r="K31" s="229"/>
      <c r="L31" s="569"/>
      <c r="M31" s="569"/>
    </row>
    <row r="32" spans="2:18" x14ac:dyDescent="0.25">
      <c r="B32" s="229"/>
      <c r="C32" s="229"/>
      <c r="D32" s="229"/>
      <c r="E32" s="229"/>
      <c r="F32" s="229"/>
      <c r="G32" s="229"/>
      <c r="H32" s="229"/>
      <c r="I32" s="229"/>
      <c r="J32" s="229"/>
      <c r="K32" s="229"/>
      <c r="L32" s="569"/>
      <c r="M32" s="569"/>
    </row>
    <row r="33" spans="2:18" x14ac:dyDescent="0.25">
      <c r="B33" s="229"/>
      <c r="C33" s="229"/>
      <c r="D33" s="229"/>
      <c r="E33" s="229"/>
      <c r="F33" s="229"/>
      <c r="G33" s="229"/>
      <c r="H33" s="229"/>
      <c r="I33" s="229"/>
      <c r="J33" s="229"/>
      <c r="K33" s="229"/>
      <c r="L33" s="569"/>
      <c r="M33" s="569"/>
    </row>
    <row r="34" spans="2:18" x14ac:dyDescent="0.25">
      <c r="B34" s="569"/>
      <c r="C34" s="569"/>
      <c r="D34" s="569"/>
      <c r="E34" s="569"/>
      <c r="F34" s="569"/>
      <c r="G34" s="603"/>
      <c r="H34" s="569"/>
      <c r="I34" s="569"/>
      <c r="J34" s="569"/>
      <c r="K34" s="569"/>
      <c r="L34" s="569"/>
      <c r="M34" s="569"/>
      <c r="N34" s="569"/>
      <c r="O34" s="569"/>
      <c r="P34" s="569"/>
      <c r="Q34" s="569"/>
      <c r="R34" s="569"/>
    </row>
  </sheetData>
  <sheetProtection algorithmName="SHA-512" hashValue="FdM2zmCqKKDSnxFQd57h50gdq0+rdDkZ8AxdkRfH0z06M8D/Y73y1c+msjhFK1coormEfSeygEsHYFuRb4vcsg==" saltValue="sHYgNOxR5ApmDCkipAbR3Q==" spinCount="100000" sheet="1" objects="1" scenarios="1" formatCells="0" formatColumns="0" formatRows="0"/>
  <mergeCells count="2">
    <mergeCell ref="E23:F25"/>
    <mergeCell ref="B28:D28"/>
  </mergeCells>
  <conditionalFormatting sqref="N2:N3">
    <cfRule type="expression" dxfId="29" priority="1" stopIfTrue="1">
      <formula>#REF!="NEI"</formula>
    </cfRule>
  </conditionalFormatting>
  <pageMargins left="0.7" right="0.7" top="0.75" bottom="0.75" header="0.3" footer="0.3"/>
  <pageSetup paperSize="9" scale="76" orientation="landscape"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FFC000"/>
    <pageSetUpPr fitToPage="1"/>
  </sheetPr>
  <dimension ref="A1:R31"/>
  <sheetViews>
    <sheetView showGridLines="0" zoomScale="80" zoomScaleNormal="80" workbookViewId="0">
      <selection activeCell="B26" sqref="B26"/>
    </sheetView>
  </sheetViews>
  <sheetFormatPr baseColWidth="10" defaultColWidth="9.140625" defaultRowHeight="15" x14ac:dyDescent="0.25"/>
  <cols>
    <col min="1" max="1" width="12.42578125" style="19" customWidth="1"/>
    <col min="2" max="2" width="72.85546875" style="19" bestFit="1" customWidth="1"/>
    <col min="3" max="3" width="14" style="19" customWidth="1"/>
    <col min="4" max="8" width="13.140625" style="19" customWidth="1"/>
    <col min="9" max="13" width="13.140625" style="19" hidden="1" customWidth="1"/>
    <col min="14" max="16" width="13.140625" hidden="1" customWidth="1"/>
    <col min="19" max="16384" width="9.140625" style="19"/>
  </cols>
  <sheetData>
    <row r="1" spans="1:18" s="36" customFormat="1" ht="17.25" customHeight="1" x14ac:dyDescent="0.25">
      <c r="A1" s="569"/>
      <c r="B1" s="331" t="s">
        <v>9</v>
      </c>
      <c r="C1" s="332" t="str">
        <f>IF(Registrering!B3="","",Registrering!B3)</f>
        <v/>
      </c>
      <c r="D1" s="569"/>
      <c r="E1" s="569"/>
      <c r="F1" s="569"/>
      <c r="G1" s="569"/>
      <c r="H1" s="569"/>
      <c r="I1" s="569"/>
      <c r="J1" s="39"/>
      <c r="K1" s="46"/>
      <c r="L1" s="38"/>
      <c r="M1" s="569"/>
      <c r="N1"/>
      <c r="O1"/>
      <c r="P1"/>
      <c r="Q1"/>
      <c r="R1"/>
    </row>
    <row r="2" spans="1:18" s="36" customFormat="1" x14ac:dyDescent="0.25">
      <c r="A2" s="569"/>
      <c r="B2" s="222" t="s">
        <v>226</v>
      </c>
      <c r="C2" s="11" t="s">
        <v>25</v>
      </c>
      <c r="D2" s="325">
        <f>Budsjett!J4</f>
        <v>2025</v>
      </c>
      <c r="E2" s="325">
        <f>Budsjett!K4</f>
        <v>2026</v>
      </c>
      <c r="F2" s="325">
        <f>Budsjett!L4</f>
        <v>2027</v>
      </c>
      <c r="G2" s="325">
        <f>Budsjett!M4</f>
        <v>2028</v>
      </c>
      <c r="H2" s="325">
        <f>Budsjett!N4</f>
        <v>2029</v>
      </c>
      <c r="I2" s="325">
        <f>Budsjett!O4</f>
        <v>2030</v>
      </c>
      <c r="J2" s="325">
        <f>Budsjett!P4</f>
        <v>2031</v>
      </c>
      <c r="K2" s="325">
        <f>Budsjett!Q4</f>
        <v>2032</v>
      </c>
      <c r="L2" s="325">
        <f>Budsjett!R4</f>
        <v>2033</v>
      </c>
      <c r="M2" s="325">
        <f>Budsjett!S4</f>
        <v>2034</v>
      </c>
      <c r="N2" s="325">
        <f>Budsjett!T4</f>
        <v>2035</v>
      </c>
      <c r="O2" s="325">
        <f>Budsjett!U4</f>
        <v>2036</v>
      </c>
      <c r="P2" s="325">
        <f>Budsjett!V4</f>
        <v>2037</v>
      </c>
      <c r="Q2"/>
      <c r="R2"/>
    </row>
    <row r="3" spans="1:18" s="36" customFormat="1" x14ac:dyDescent="0.25">
      <c r="A3" s="569"/>
      <c r="B3" s="588" t="s">
        <v>271</v>
      </c>
      <c r="C3" s="552">
        <f>Budsjett!C15</f>
        <v>0</v>
      </c>
      <c r="D3" s="364">
        <f>Budsjett!J15/Tabeller!$H$5</f>
        <v>0</v>
      </c>
      <c r="E3" s="364">
        <f>Budsjett!K15/Tabeller!$H$5</f>
        <v>0</v>
      </c>
      <c r="F3" s="364">
        <f>Budsjett!L15/Tabeller!$H$5</f>
        <v>0</v>
      </c>
      <c r="G3" s="364">
        <f>Budsjett!M15/Tabeller!$H$5</f>
        <v>0</v>
      </c>
      <c r="H3" s="364">
        <f>Budsjett!N15/Tabeller!$H$5</f>
        <v>0</v>
      </c>
      <c r="I3" s="364">
        <f>Budsjett!O15/Tabeller!$H$5</f>
        <v>0</v>
      </c>
      <c r="J3" s="364">
        <f>Budsjett!P15/Tabeller!$H$5</f>
        <v>0</v>
      </c>
      <c r="K3" s="364">
        <f>Budsjett!Q15/Tabeller!$H$5</f>
        <v>0</v>
      </c>
      <c r="L3" s="364">
        <f>Budsjett!R15/Tabeller!$H$5</f>
        <v>0</v>
      </c>
      <c r="M3" s="364">
        <f>Budsjett!S15/Tabeller!$H$5</f>
        <v>0</v>
      </c>
      <c r="N3" s="364">
        <f>Budsjett!T15/Tabeller!$H$5</f>
        <v>0</v>
      </c>
      <c r="O3" s="364">
        <f>Budsjett!U15/Tabeller!$H$5</f>
        <v>0</v>
      </c>
      <c r="P3" s="364">
        <f>Budsjett!V15/Tabeller!$H$5</f>
        <v>0</v>
      </c>
      <c r="Q3"/>
      <c r="R3"/>
    </row>
    <row r="4" spans="1:18" s="36" customFormat="1" x14ac:dyDescent="0.25">
      <c r="A4" s="569"/>
      <c r="B4" s="318" t="s">
        <v>43</v>
      </c>
      <c r="C4" s="552">
        <f>Budsjett!C29</f>
        <v>0</v>
      </c>
      <c r="D4" s="364">
        <f>Budsjett!J29/Tabeller!$H$5</f>
        <v>0</v>
      </c>
      <c r="E4" s="364">
        <f>Budsjett!K29/Tabeller!$H$5</f>
        <v>0</v>
      </c>
      <c r="F4" s="364">
        <f>Budsjett!L29/Tabeller!$H$5</f>
        <v>0</v>
      </c>
      <c r="G4" s="364">
        <f>Budsjett!M29/Tabeller!$H$5</f>
        <v>0</v>
      </c>
      <c r="H4" s="364">
        <f>Budsjett!N29/Tabeller!$H$5</f>
        <v>0</v>
      </c>
      <c r="I4" s="364">
        <f>Budsjett!O29/Tabeller!$H$5</f>
        <v>0</v>
      </c>
      <c r="J4" s="364">
        <f>Budsjett!P29/Tabeller!$H$5</f>
        <v>0</v>
      </c>
      <c r="K4" s="364">
        <f>Budsjett!Q29/Tabeller!$H$5</f>
        <v>0</v>
      </c>
      <c r="L4" s="364">
        <f>Budsjett!R29/Tabeller!$H$5</f>
        <v>0</v>
      </c>
      <c r="M4" s="364">
        <f>Budsjett!S29/Tabeller!$H$5</f>
        <v>0</v>
      </c>
      <c r="N4" s="364">
        <f>Budsjett!T29/Tabeller!$H$5</f>
        <v>0</v>
      </c>
      <c r="O4" s="364">
        <f>Budsjett!U29/Tabeller!$H$5</f>
        <v>0</v>
      </c>
      <c r="P4" s="364">
        <f>Budsjett!V29/Tabeller!$H$5</f>
        <v>0</v>
      </c>
      <c r="Q4"/>
      <c r="R4"/>
    </row>
    <row r="5" spans="1:18" s="36" customFormat="1" x14ac:dyDescent="0.25">
      <c r="A5" s="569"/>
      <c r="B5" s="413" t="s">
        <v>272</v>
      </c>
      <c r="C5" s="553">
        <f>SUM(C3:C4)</f>
        <v>0</v>
      </c>
      <c r="D5" s="414">
        <f t="shared" ref="D5:P5" si="0">SUM(D3:D4)</f>
        <v>0</v>
      </c>
      <c r="E5" s="414">
        <f t="shared" si="0"/>
        <v>0</v>
      </c>
      <c r="F5" s="414">
        <f t="shared" si="0"/>
        <v>0</v>
      </c>
      <c r="G5" s="414">
        <f t="shared" si="0"/>
        <v>0</v>
      </c>
      <c r="H5" s="414">
        <f t="shared" si="0"/>
        <v>0</v>
      </c>
      <c r="I5" s="414">
        <f t="shared" si="0"/>
        <v>0</v>
      </c>
      <c r="J5" s="414">
        <f t="shared" si="0"/>
        <v>0</v>
      </c>
      <c r="K5" s="414">
        <f t="shared" si="0"/>
        <v>0</v>
      </c>
      <c r="L5" s="414">
        <f t="shared" si="0"/>
        <v>0</v>
      </c>
      <c r="M5" s="414">
        <f t="shared" si="0"/>
        <v>0</v>
      </c>
      <c r="N5" s="414">
        <f t="shared" si="0"/>
        <v>0</v>
      </c>
      <c r="O5" s="414">
        <f t="shared" si="0"/>
        <v>0</v>
      </c>
      <c r="P5" s="414">
        <f t="shared" si="0"/>
        <v>0</v>
      </c>
      <c r="Q5"/>
      <c r="R5"/>
    </row>
    <row r="6" spans="1:18" ht="4.5" customHeight="1" x14ac:dyDescent="0.25">
      <c r="A6" s="569"/>
      <c r="B6" s="569"/>
      <c r="C6" s="569"/>
      <c r="D6" s="33"/>
      <c r="E6" s="569"/>
      <c r="F6" s="569"/>
      <c r="G6" s="569"/>
      <c r="H6" s="569"/>
      <c r="I6" s="569"/>
      <c r="J6" s="569"/>
      <c r="K6" s="569"/>
      <c r="L6" s="569"/>
      <c r="M6" s="569"/>
      <c r="N6" s="569"/>
      <c r="O6" s="569"/>
      <c r="P6" s="569"/>
    </row>
    <row r="7" spans="1:18" x14ac:dyDescent="0.25">
      <c r="A7" s="569"/>
      <c r="B7" s="222" t="s">
        <v>273</v>
      </c>
      <c r="C7" s="623" t="str">
        <f t="shared" ref="C7:P7" si="1">C2</f>
        <v>Totalt</v>
      </c>
      <c r="D7" s="630">
        <f t="shared" si="1"/>
        <v>2025</v>
      </c>
      <c r="E7" s="630">
        <f t="shared" si="1"/>
        <v>2026</v>
      </c>
      <c r="F7" s="630">
        <f t="shared" si="1"/>
        <v>2027</v>
      </c>
      <c r="G7" s="630">
        <f t="shared" si="1"/>
        <v>2028</v>
      </c>
      <c r="H7" s="630">
        <f t="shared" si="1"/>
        <v>2029</v>
      </c>
      <c r="I7" s="626">
        <f t="shared" si="1"/>
        <v>2030</v>
      </c>
      <c r="J7" s="327">
        <f t="shared" si="1"/>
        <v>2031</v>
      </c>
      <c r="K7" s="327">
        <f t="shared" si="1"/>
        <v>2032</v>
      </c>
      <c r="L7" s="327">
        <f t="shared" si="1"/>
        <v>2033</v>
      </c>
      <c r="M7" s="327">
        <f t="shared" si="1"/>
        <v>2034</v>
      </c>
      <c r="N7" s="327">
        <f t="shared" si="1"/>
        <v>2035</v>
      </c>
      <c r="O7" s="327">
        <f t="shared" si="1"/>
        <v>2036</v>
      </c>
      <c r="P7" s="327">
        <f t="shared" si="1"/>
        <v>2037</v>
      </c>
    </row>
    <row r="8" spans="1:18" x14ac:dyDescent="0.25">
      <c r="A8" s="569"/>
      <c r="B8" s="84" t="s">
        <v>113</v>
      </c>
      <c r="C8" s="624">
        <f>Budsjett!D51</f>
        <v>0</v>
      </c>
      <c r="D8" s="621"/>
      <c r="E8" s="621"/>
      <c r="F8" s="621"/>
      <c r="G8" s="621"/>
      <c r="H8" s="621"/>
      <c r="I8" s="15"/>
      <c r="J8" s="15"/>
      <c r="K8" s="15"/>
      <c r="L8" s="15"/>
      <c r="M8" s="15"/>
      <c r="N8" s="15"/>
      <c r="O8" s="15"/>
      <c r="P8" s="15"/>
    </row>
    <row r="9" spans="1:18" x14ac:dyDescent="0.25">
      <c r="A9" s="569"/>
      <c r="B9" s="232" t="s">
        <v>191</v>
      </c>
      <c r="C9" s="624"/>
      <c r="D9" s="621"/>
      <c r="E9" s="621"/>
      <c r="F9" s="621"/>
      <c r="G9" s="621"/>
      <c r="H9" s="621"/>
      <c r="I9" s="15"/>
      <c r="J9" s="15"/>
      <c r="K9" s="15"/>
      <c r="L9" s="15"/>
      <c r="M9" s="15"/>
      <c r="N9" s="15"/>
      <c r="O9" s="15"/>
      <c r="P9" s="15"/>
    </row>
    <row r="10" spans="1:18" x14ac:dyDescent="0.25">
      <c r="A10" s="569"/>
      <c r="B10" s="588" t="s">
        <v>271</v>
      </c>
      <c r="C10" s="624">
        <f>Budsjett!C15</f>
        <v>0</v>
      </c>
      <c r="D10" s="621"/>
      <c r="E10" s="621"/>
      <c r="F10" s="621"/>
      <c r="G10" s="621"/>
      <c r="H10" s="621"/>
      <c r="I10" s="15">
        <f>Prosjektcontroller!I18</f>
        <v>0</v>
      </c>
      <c r="J10" s="15">
        <f>Prosjektcontroller!J18</f>
        <v>0</v>
      </c>
      <c r="K10" s="15">
        <f>Prosjektcontroller!K18</f>
        <v>0</v>
      </c>
      <c r="L10" s="15">
        <f>Prosjektcontroller!L18</f>
        <v>0</v>
      </c>
      <c r="M10" s="15">
        <f>Prosjektcontroller!M18</f>
        <v>0</v>
      </c>
      <c r="N10" s="15">
        <f>Prosjektcontroller!N18</f>
        <v>0</v>
      </c>
      <c r="O10" s="15">
        <f>Prosjektcontroller!O18</f>
        <v>0</v>
      </c>
      <c r="P10" s="15">
        <f>Prosjektcontroller!P18</f>
        <v>0</v>
      </c>
    </row>
    <row r="11" spans="1:18" x14ac:dyDescent="0.25">
      <c r="A11" s="569"/>
      <c r="B11" s="588" t="s">
        <v>274</v>
      </c>
      <c r="C11" s="624">
        <f>(Budsjett!D29+Budsjett!D15)</f>
        <v>0</v>
      </c>
      <c r="D11" s="621"/>
      <c r="E11" s="621"/>
      <c r="F11" s="621"/>
      <c r="G11" s="621"/>
      <c r="H11" s="621"/>
      <c r="I11" s="15">
        <f>Prosjektcontroller!I19</f>
        <v>0</v>
      </c>
      <c r="J11" s="15">
        <f>Prosjektcontroller!J19</f>
        <v>0</v>
      </c>
      <c r="K11" s="15">
        <f>Prosjektcontroller!K19</f>
        <v>0</v>
      </c>
      <c r="L11" s="15">
        <f>Prosjektcontroller!L19</f>
        <v>0</v>
      </c>
      <c r="M11" s="15">
        <f>Prosjektcontroller!M19</f>
        <v>0</v>
      </c>
      <c r="N11" s="15">
        <f>Prosjektcontroller!N19</f>
        <v>0</v>
      </c>
      <c r="O11" s="15">
        <f>Prosjektcontroller!O19</f>
        <v>0</v>
      </c>
      <c r="P11" s="15">
        <f>Prosjektcontroller!P19</f>
        <v>0</v>
      </c>
      <c r="Q11" s="569"/>
      <c r="R11" s="569"/>
    </row>
    <row r="12" spans="1:18" x14ac:dyDescent="0.25">
      <c r="A12" s="569"/>
      <c r="B12" s="588" t="s">
        <v>275</v>
      </c>
      <c r="C12" s="624">
        <f>Budsjett!D47</f>
        <v>0</v>
      </c>
      <c r="D12" s="621"/>
      <c r="E12" s="621"/>
      <c r="F12" s="621"/>
      <c r="G12" s="621"/>
      <c r="H12" s="621"/>
      <c r="I12" s="500"/>
      <c r="J12" s="500"/>
      <c r="K12" s="500"/>
      <c r="L12" s="500"/>
      <c r="M12" s="500"/>
      <c r="N12" s="500"/>
      <c r="O12" s="500"/>
      <c r="P12" s="500"/>
      <c r="Q12" s="569"/>
      <c r="R12" s="569"/>
    </row>
    <row r="13" spans="1:18" x14ac:dyDescent="0.25">
      <c r="A13" s="569"/>
      <c r="B13" s="589" t="str">
        <f>Budsjett!B52</f>
        <v>Egenfinansiering</v>
      </c>
      <c r="C13" s="624">
        <f>-Budsjett!D52</f>
        <v>0</v>
      </c>
      <c r="D13" s="621"/>
      <c r="E13" s="621"/>
      <c r="F13" s="621"/>
      <c r="G13" s="621"/>
      <c r="H13" s="621"/>
      <c r="I13" s="500"/>
      <c r="J13" s="500"/>
      <c r="K13" s="500"/>
      <c r="L13" s="500"/>
      <c r="M13" s="500"/>
      <c r="N13" s="500"/>
      <c r="O13" s="500"/>
      <c r="P13" s="500"/>
      <c r="Q13" s="569"/>
      <c r="R13" s="569"/>
    </row>
    <row r="14" spans="1:18" x14ac:dyDescent="0.25">
      <c r="A14" s="569"/>
      <c r="B14" s="589" t="s">
        <v>56</v>
      </c>
      <c r="C14" s="624">
        <f>Budsjett!D49</f>
        <v>0</v>
      </c>
      <c r="D14" s="621"/>
      <c r="E14" s="621"/>
      <c r="F14" s="621"/>
      <c r="G14" s="621"/>
      <c r="H14" s="621"/>
      <c r="I14" s="500"/>
      <c r="J14" s="500"/>
      <c r="K14" s="500"/>
      <c r="L14" s="500"/>
      <c r="M14" s="500"/>
      <c r="N14" s="500"/>
      <c r="O14" s="500"/>
      <c r="P14" s="500"/>
      <c r="Q14" s="569"/>
      <c r="R14" s="569"/>
    </row>
    <row r="15" spans="1:18" x14ac:dyDescent="0.25">
      <c r="A15" s="569"/>
      <c r="B15" s="12" t="s">
        <v>191</v>
      </c>
      <c r="C15" s="625">
        <f>SUM(C10:C14)</f>
        <v>0</v>
      </c>
      <c r="D15" s="631">
        <f t="shared" ref="D15:P15" si="2">SUM(D10:D11)</f>
        <v>0</v>
      </c>
      <c r="E15" s="631">
        <f t="shared" si="2"/>
        <v>0</v>
      </c>
      <c r="F15" s="631">
        <f t="shared" si="2"/>
        <v>0</v>
      </c>
      <c r="G15" s="631">
        <f t="shared" si="2"/>
        <v>0</v>
      </c>
      <c r="H15" s="631">
        <f t="shared" si="2"/>
        <v>0</v>
      </c>
      <c r="I15" s="627">
        <f t="shared" si="2"/>
        <v>0</v>
      </c>
      <c r="J15" s="13">
        <f t="shared" si="2"/>
        <v>0</v>
      </c>
      <c r="K15" s="13">
        <f t="shared" si="2"/>
        <v>0</v>
      </c>
      <c r="L15" s="13">
        <f t="shared" si="2"/>
        <v>0</v>
      </c>
      <c r="M15" s="13">
        <f t="shared" si="2"/>
        <v>0</v>
      </c>
      <c r="N15" s="13">
        <f t="shared" si="2"/>
        <v>0</v>
      </c>
      <c r="O15" s="13">
        <f t="shared" si="2"/>
        <v>0</v>
      </c>
      <c r="P15" s="13">
        <f t="shared" si="2"/>
        <v>0</v>
      </c>
      <c r="Q15" s="569"/>
      <c r="R15" s="569"/>
    </row>
    <row r="16" spans="1:18" ht="8.25" customHeight="1" x14ac:dyDescent="0.25">
      <c r="A16" s="569"/>
      <c r="B16" s="646"/>
      <c r="C16" s="85"/>
      <c r="D16" s="631"/>
      <c r="E16" s="631"/>
      <c r="F16" s="631"/>
      <c r="G16" s="631"/>
      <c r="H16" s="631"/>
      <c r="I16" s="645"/>
      <c r="J16" s="645"/>
      <c r="K16" s="645"/>
      <c r="L16" s="645"/>
      <c r="M16" s="645"/>
      <c r="N16" s="645"/>
      <c r="O16" s="645"/>
      <c r="P16" s="645"/>
      <c r="Q16" s="569"/>
      <c r="R16" s="569"/>
    </row>
    <row r="17" spans="1:18" x14ac:dyDescent="0.25">
      <c r="A17" s="569"/>
      <c r="B17" s="233" t="s">
        <v>629</v>
      </c>
      <c r="C17" s="624" t="e">
        <f>VLOOKUP(Registrering!B19,'Avkortet bevilgning'!A3:D5,4,0)*'Avkortet bevilgning'!D7</f>
        <v>#N/A</v>
      </c>
      <c r="D17" s="631"/>
      <c r="E17" s="631"/>
      <c r="F17" s="631"/>
      <c r="G17" s="631"/>
      <c r="H17" s="631"/>
      <c r="I17" s="645"/>
      <c r="J17" s="645"/>
      <c r="K17" s="645"/>
      <c r="L17" s="645"/>
      <c r="M17" s="645"/>
      <c r="N17" s="645"/>
      <c r="O17" s="645"/>
      <c r="P17" s="645"/>
      <c r="Q17" s="569"/>
      <c r="R17" s="569"/>
    </row>
    <row r="18" spans="1:18" hidden="1" x14ac:dyDescent="0.25">
      <c r="A18" s="569"/>
      <c r="B18" s="375"/>
      <c r="C18" s="624">
        <f>SUM(D18:P18)</f>
        <v>0</v>
      </c>
      <c r="D18" s="632"/>
      <c r="E18" s="632"/>
      <c r="F18" s="632"/>
      <c r="G18" s="632"/>
      <c r="H18" s="632"/>
      <c r="I18" s="628"/>
      <c r="J18" s="374"/>
      <c r="K18" s="374"/>
      <c r="L18" s="374"/>
      <c r="M18" s="374"/>
      <c r="N18" s="374"/>
      <c r="O18" s="374"/>
      <c r="P18" s="374"/>
      <c r="Q18" s="569"/>
      <c r="R18" s="569"/>
    </row>
    <row r="19" spans="1:18" hidden="1" x14ac:dyDescent="0.25">
      <c r="A19" s="569"/>
      <c r="B19" s="375"/>
      <c r="C19" s="624">
        <f t="shared" ref="C19:C20" si="3">SUM(D19:P19)</f>
        <v>0</v>
      </c>
      <c r="D19" s="632"/>
      <c r="E19" s="632"/>
      <c r="F19" s="632"/>
      <c r="G19" s="632"/>
      <c r="H19" s="632"/>
      <c r="I19" s="628"/>
      <c r="J19" s="374"/>
      <c r="K19" s="374"/>
      <c r="L19" s="374"/>
      <c r="M19" s="374"/>
      <c r="N19" s="374"/>
      <c r="O19" s="374"/>
      <c r="P19" s="374"/>
      <c r="Q19" s="569"/>
      <c r="R19" s="569"/>
    </row>
    <row r="20" spans="1:18" hidden="1" x14ac:dyDescent="0.25">
      <c r="A20" s="569"/>
      <c r="B20" s="375"/>
      <c r="C20" s="624">
        <f t="shared" si="3"/>
        <v>0</v>
      </c>
      <c r="D20" s="633"/>
      <c r="E20" s="633"/>
      <c r="F20" s="633"/>
      <c r="G20" s="633"/>
      <c r="H20" s="633"/>
      <c r="I20" s="629"/>
      <c r="J20" s="605"/>
      <c r="K20" s="605"/>
      <c r="L20" s="605"/>
      <c r="M20" s="605"/>
      <c r="N20" s="605"/>
      <c r="O20" s="605"/>
      <c r="P20" s="605"/>
      <c r="Q20" s="569"/>
      <c r="R20" s="569"/>
    </row>
    <row r="21" spans="1:18" x14ac:dyDescent="0.25">
      <c r="A21" s="569"/>
      <c r="B21" s="647" t="s">
        <v>630</v>
      </c>
      <c r="C21" s="624">
        <f>'Avkortet bevilgning'!D11</f>
        <v>0</v>
      </c>
      <c r="D21" s="650"/>
      <c r="E21" s="633"/>
      <c r="F21" s="633"/>
      <c r="G21" s="633"/>
      <c r="H21" s="633"/>
      <c r="I21" s="629"/>
      <c r="J21" s="605"/>
      <c r="K21" s="605"/>
      <c r="L21" s="605"/>
      <c r="M21" s="605"/>
      <c r="N21" s="605"/>
      <c r="O21" s="605"/>
      <c r="P21" s="605"/>
      <c r="Q21" s="569"/>
      <c r="R21" s="569"/>
    </row>
    <row r="22" spans="1:18" x14ac:dyDescent="0.25">
      <c r="A22" s="569"/>
      <c r="B22" s="13" t="s">
        <v>631</v>
      </c>
      <c r="C22" s="625" t="e">
        <f>IF((C17-C21)&gt;=0,C17-C21,0)</f>
        <v>#N/A</v>
      </c>
      <c r="D22" s="631"/>
      <c r="E22" s="631"/>
      <c r="F22" s="631"/>
      <c r="G22" s="631"/>
      <c r="H22" s="631"/>
      <c r="I22" s="627"/>
      <c r="J22" s="13"/>
      <c r="K22" s="13"/>
      <c r="L22" s="13"/>
      <c r="M22" s="13"/>
      <c r="N22" s="13"/>
      <c r="O22" s="13"/>
      <c r="P22" s="13"/>
      <c r="Q22" s="569"/>
      <c r="R22" s="569"/>
    </row>
    <row r="23" spans="1:18" ht="5.25" customHeight="1" x14ac:dyDescent="0.25">
      <c r="A23" s="569"/>
      <c r="B23" s="85"/>
      <c r="C23" s="85"/>
      <c r="D23" s="622"/>
      <c r="E23" s="622"/>
      <c r="F23" s="622"/>
      <c r="G23" s="622"/>
      <c r="H23" s="622"/>
      <c r="I23" s="85"/>
      <c r="J23" s="85"/>
      <c r="K23" s="569"/>
      <c r="L23" s="85"/>
      <c r="M23" s="85"/>
      <c r="N23" s="569"/>
      <c r="O23" s="569"/>
      <c r="P23" s="569"/>
      <c r="Q23" s="569"/>
      <c r="R23" s="569"/>
    </row>
    <row r="24" spans="1:18" x14ac:dyDescent="0.25">
      <c r="A24" s="229"/>
      <c r="B24" s="229"/>
      <c r="C24" s="229"/>
      <c r="D24" s="229"/>
      <c r="E24" s="649"/>
      <c r="F24" s="229"/>
      <c r="G24" s="229"/>
      <c r="H24" s="229"/>
      <c r="I24" s="229"/>
      <c r="J24" s="229"/>
      <c r="K24" s="229"/>
      <c r="L24" s="229"/>
      <c r="M24" s="569"/>
      <c r="N24" s="569"/>
      <c r="O24" s="569"/>
      <c r="P24" s="569"/>
      <c r="Q24" s="569"/>
      <c r="R24" s="569"/>
    </row>
    <row r="25" spans="1:18" ht="36" customHeight="1" x14ac:dyDescent="0.25">
      <c r="A25" s="229"/>
      <c r="B25" s="736"/>
      <c r="C25" s="736"/>
      <c r="D25" s="736"/>
      <c r="E25" s="649"/>
      <c r="F25" s="229"/>
      <c r="G25" s="229"/>
      <c r="H25" s="229"/>
      <c r="I25" s="229"/>
      <c r="J25" s="229"/>
      <c r="K25" s="229"/>
      <c r="L25" s="229"/>
      <c r="M25" s="569"/>
      <c r="N25" s="569"/>
      <c r="O25" s="569"/>
      <c r="P25" s="569"/>
      <c r="Q25" s="569"/>
      <c r="R25" s="569"/>
    </row>
    <row r="26" spans="1:18" x14ac:dyDescent="0.25">
      <c r="A26" s="229"/>
      <c r="B26" s="229"/>
      <c r="C26" s="229"/>
      <c r="D26" s="229"/>
      <c r="E26" s="229"/>
      <c r="F26" s="229"/>
      <c r="G26" s="229"/>
      <c r="H26" s="229"/>
      <c r="I26" s="229"/>
      <c r="J26" s="229"/>
      <c r="K26" s="229"/>
      <c r="L26" s="229"/>
      <c r="M26" s="569"/>
      <c r="N26" s="569"/>
      <c r="O26" s="569"/>
      <c r="P26" s="569"/>
      <c r="Q26" s="569"/>
      <c r="R26" s="569"/>
    </row>
    <row r="27" spans="1:18" x14ac:dyDescent="0.25">
      <c r="A27" s="229"/>
      <c r="B27" s="229"/>
      <c r="C27" s="229"/>
      <c r="D27" s="229"/>
      <c r="E27" s="229"/>
      <c r="F27" s="229"/>
      <c r="G27" s="229"/>
      <c r="H27" s="229"/>
      <c r="I27" s="229"/>
      <c r="J27" s="229"/>
      <c r="K27" s="229"/>
      <c r="L27" s="229"/>
      <c r="M27" s="569"/>
      <c r="N27" s="569"/>
      <c r="O27" s="569"/>
      <c r="P27" s="569"/>
      <c r="Q27" s="569"/>
      <c r="R27" s="569"/>
    </row>
    <row r="28" spans="1:18" x14ac:dyDescent="0.25">
      <c r="A28" s="229"/>
      <c r="B28" s="229"/>
      <c r="C28" s="229"/>
      <c r="D28" s="229"/>
      <c r="E28" s="649"/>
      <c r="F28" s="229"/>
      <c r="G28" s="229"/>
      <c r="H28" s="229"/>
      <c r="I28" s="229"/>
      <c r="J28" s="229"/>
      <c r="K28" s="229"/>
      <c r="L28" s="229"/>
      <c r="M28" s="569"/>
    </row>
    <row r="29" spans="1:18" x14ac:dyDescent="0.25">
      <c r="A29" s="229"/>
      <c r="B29" s="229"/>
      <c r="C29" s="229"/>
      <c r="D29" s="229"/>
      <c r="E29" s="229"/>
      <c r="F29" s="229"/>
      <c r="G29" s="229"/>
      <c r="H29" s="229"/>
      <c r="I29" s="229"/>
      <c r="J29" s="229"/>
      <c r="K29" s="229"/>
      <c r="L29" s="229"/>
      <c r="M29" s="569"/>
    </row>
    <row r="31" spans="1:18" x14ac:dyDescent="0.25">
      <c r="A31" s="569"/>
      <c r="B31" s="569"/>
      <c r="C31" s="569"/>
      <c r="D31" s="569"/>
      <c r="E31" s="569"/>
      <c r="F31" s="569"/>
      <c r="G31" s="603"/>
      <c r="H31" s="569"/>
      <c r="I31" s="569"/>
      <c r="J31" s="569"/>
      <c r="K31" s="569"/>
      <c r="L31" s="569"/>
      <c r="M31" s="569"/>
      <c r="N31" s="569"/>
      <c r="O31" s="569"/>
      <c r="P31" s="569"/>
      <c r="Q31" s="569"/>
      <c r="R31" s="569"/>
    </row>
  </sheetData>
  <sheetProtection algorithmName="SHA-512" hashValue="ofl++S1JamoPHXq0aYgYyfr6c7a7m/801kB3FZR9UxZHoGh0GX3hDi1xlC61ggSJGFCkEL8UYmfB+I1GlSoNIQ==" saltValue="TJ12M7f4nK5fkZaIvJhPYA==" spinCount="100000" sheet="1" formatCells="0" formatColumns="0" formatRows="0"/>
  <mergeCells count="1">
    <mergeCell ref="B25:D25"/>
  </mergeCells>
  <pageMargins left="0.7" right="0.7" top="0.75" bottom="0.75" header="0.3" footer="0.3"/>
  <pageSetup paperSize="9" scale="64"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tabColor rgb="FFFFC000"/>
    <pageSetUpPr fitToPage="1"/>
  </sheetPr>
  <dimension ref="A1:R34"/>
  <sheetViews>
    <sheetView showGridLines="0" zoomScaleNormal="100" workbookViewId="0">
      <selection activeCell="C15" sqref="C15"/>
    </sheetView>
  </sheetViews>
  <sheetFormatPr baseColWidth="10" defaultColWidth="9.140625" defaultRowHeight="15" x14ac:dyDescent="0.25"/>
  <cols>
    <col min="1" max="1" width="12.42578125" style="19" customWidth="1"/>
    <col min="2" max="2" width="52.5703125" style="19" customWidth="1"/>
    <col min="3" max="3" width="14" style="19" customWidth="1"/>
    <col min="4" max="13" width="13.140625" style="19" customWidth="1"/>
    <col min="14" max="14" width="10.42578125" bestFit="1" customWidth="1"/>
    <col min="19" max="16384" width="9.140625" style="19"/>
  </cols>
  <sheetData>
    <row r="1" spans="2:18" s="36" customFormat="1" ht="17.25" customHeight="1" x14ac:dyDescent="0.25">
      <c r="B1" s="331" t="s">
        <v>9</v>
      </c>
      <c r="C1" s="332" t="str">
        <f>IF(Registrering!B3="","",Registrering!B3)</f>
        <v/>
      </c>
      <c r="D1" s="569"/>
      <c r="E1" s="569"/>
      <c r="F1" s="569"/>
      <c r="G1" s="569"/>
      <c r="H1" s="569"/>
      <c r="I1" s="569"/>
      <c r="J1" s="39"/>
      <c r="K1" s="46"/>
      <c r="L1" s="38"/>
      <c r="M1" s="569"/>
      <c r="N1"/>
      <c r="O1"/>
      <c r="P1"/>
      <c r="Q1"/>
      <c r="R1"/>
    </row>
    <row r="2" spans="2:18" s="36" customFormat="1" ht="17.25" customHeight="1" x14ac:dyDescent="0.25">
      <c r="B2" s="24" t="s">
        <v>225</v>
      </c>
      <c r="C2" s="45" t="e">
        <f>IF(Registrering!#REF!="","",Registrering!#REF!)</f>
        <v>#REF!</v>
      </c>
      <c r="D2" s="569"/>
      <c r="E2" s="569"/>
      <c r="F2" s="569"/>
      <c r="G2" s="569"/>
      <c r="H2" s="569"/>
      <c r="I2" s="569"/>
      <c r="J2" s="39"/>
      <c r="K2" s="46"/>
      <c r="L2" s="38"/>
      <c r="M2" s="569"/>
      <c r="N2"/>
      <c r="O2"/>
      <c r="P2"/>
      <c r="Q2"/>
      <c r="R2"/>
    </row>
    <row r="3" spans="2:18" s="36" customFormat="1" x14ac:dyDescent="0.25">
      <c r="B3" s="222" t="s">
        <v>226</v>
      </c>
      <c r="C3" s="11" t="s">
        <v>25</v>
      </c>
      <c r="D3" s="325" t="e">
        <f>Budsjett!#REF!</f>
        <v>#REF!</v>
      </c>
      <c r="E3" s="326" t="e">
        <f>Budsjett!#REF!</f>
        <v>#REF!</v>
      </c>
      <c r="F3" s="326" t="e">
        <f>Budsjett!#REF!</f>
        <v>#REF!</v>
      </c>
      <c r="G3" s="326" t="e">
        <f>Budsjett!#REF!</f>
        <v>#REF!</v>
      </c>
      <c r="H3" s="326" t="e">
        <f>Budsjett!#REF!</f>
        <v>#REF!</v>
      </c>
      <c r="I3" s="325" t="e">
        <f>Budsjett!#REF!</f>
        <v>#REF!</v>
      </c>
      <c r="J3" s="325" t="e">
        <f>Budsjett!#REF!</f>
        <v>#REF!</v>
      </c>
      <c r="K3" s="325" t="e">
        <f>Budsjett!#REF!</f>
        <v>#REF!</v>
      </c>
      <c r="L3" s="325" t="e">
        <f>Budsjett!#REF!</f>
        <v>#REF!</v>
      </c>
      <c r="M3" s="325" t="e">
        <f>Budsjett!#REF!</f>
        <v>#REF!</v>
      </c>
      <c r="N3"/>
      <c r="O3"/>
      <c r="P3"/>
      <c r="Q3"/>
      <c r="R3"/>
    </row>
    <row r="4" spans="2:18" s="36" customFormat="1" x14ac:dyDescent="0.25">
      <c r="B4" s="588" t="s">
        <v>112</v>
      </c>
      <c r="C4" s="364">
        <f>SUM(D4:M4)</f>
        <v>0</v>
      </c>
      <c r="D4" s="364">
        <f>Prosjektcontroller_FL!D5</f>
        <v>0</v>
      </c>
      <c r="E4" s="364">
        <f>Prosjektcontroller_FL!E5</f>
        <v>0</v>
      </c>
      <c r="F4" s="364">
        <f>Prosjektcontroller_FL!F5</f>
        <v>0</v>
      </c>
      <c r="G4" s="364">
        <f>Prosjektcontroller_FL!G5</f>
        <v>0</v>
      </c>
      <c r="H4" s="364">
        <f>Prosjektcontroller_FL!H5</f>
        <v>0</v>
      </c>
      <c r="I4" s="364">
        <f>Prosjektcontroller_FL!I5</f>
        <v>0</v>
      </c>
      <c r="J4" s="364">
        <f>Prosjektcontroller_FL!J5</f>
        <v>0</v>
      </c>
      <c r="K4" s="364">
        <f>Prosjektcontroller_FL!K5</f>
        <v>0</v>
      </c>
      <c r="L4" s="364">
        <f>Prosjektcontroller_FL!L5</f>
        <v>0</v>
      </c>
      <c r="M4" s="364">
        <f>Prosjektcontroller_FL!M5</f>
        <v>0</v>
      </c>
      <c r="N4"/>
      <c r="O4"/>
      <c r="P4"/>
      <c r="Q4"/>
      <c r="R4"/>
    </row>
    <row r="5" spans="2:18" s="36" customFormat="1" x14ac:dyDescent="0.25">
      <c r="B5" s="588" t="s">
        <v>236</v>
      </c>
      <c r="C5" s="364">
        <f t="shared" ref="C5:C8" si="0">SUM(D5:M5)</f>
        <v>0</v>
      </c>
      <c r="D5" s="364">
        <f>Prosjektcontroller_FL!D6</f>
        <v>0</v>
      </c>
      <c r="E5" s="364">
        <f>Prosjektcontroller_FL!E6</f>
        <v>0</v>
      </c>
      <c r="F5" s="364">
        <f>Prosjektcontroller_FL!F6</f>
        <v>0</v>
      </c>
      <c r="G5" s="364">
        <f>Prosjektcontroller_FL!G6</f>
        <v>0</v>
      </c>
      <c r="H5" s="364">
        <f>Prosjektcontroller_FL!H6</f>
        <v>0</v>
      </c>
      <c r="I5" s="364">
        <f>Prosjektcontroller_FL!I6</f>
        <v>0</v>
      </c>
      <c r="J5" s="364">
        <f>Prosjektcontroller_FL!J6</f>
        <v>0</v>
      </c>
      <c r="K5" s="364">
        <f>Prosjektcontroller_FL!K6</f>
        <v>0</v>
      </c>
      <c r="L5" s="364">
        <f>Prosjektcontroller_FL!L6</f>
        <v>0</v>
      </c>
      <c r="M5" s="364">
        <f>Prosjektcontroller_FL!M6</f>
        <v>0</v>
      </c>
      <c r="N5"/>
      <c r="O5"/>
      <c r="P5"/>
      <c r="Q5"/>
      <c r="R5"/>
    </row>
    <row r="6" spans="2:18" s="36" customFormat="1" x14ac:dyDescent="0.25">
      <c r="B6" s="588" t="s">
        <v>243</v>
      </c>
      <c r="C6" s="364">
        <f t="shared" si="0"/>
        <v>0</v>
      </c>
      <c r="D6" s="364">
        <f>Prosjektcontroller_FL!D7</f>
        <v>0</v>
      </c>
      <c r="E6" s="364">
        <f>Prosjektcontroller_FL!E7</f>
        <v>0</v>
      </c>
      <c r="F6" s="364">
        <f>Prosjektcontroller_FL!F7</f>
        <v>0</v>
      </c>
      <c r="G6" s="364">
        <f>Prosjektcontroller_FL!G7</f>
        <v>0</v>
      </c>
      <c r="H6" s="364">
        <f>Prosjektcontroller_FL!H7</f>
        <v>0</v>
      </c>
      <c r="I6" s="364">
        <f>Prosjektcontroller_FL!I7</f>
        <v>0</v>
      </c>
      <c r="J6" s="364">
        <f>Prosjektcontroller_FL!J7</f>
        <v>0</v>
      </c>
      <c r="K6" s="364">
        <f>Prosjektcontroller_FL!K7</f>
        <v>0</v>
      </c>
      <c r="L6" s="364">
        <f>Prosjektcontroller_FL!L7</f>
        <v>0</v>
      </c>
      <c r="M6" s="364">
        <f>Prosjektcontroller_FL!M7</f>
        <v>0</v>
      </c>
      <c r="N6"/>
      <c r="O6"/>
      <c r="P6"/>
      <c r="Q6"/>
      <c r="R6"/>
    </row>
    <row r="7" spans="2:18" s="36" customFormat="1" x14ac:dyDescent="0.25">
      <c r="B7" s="318" t="s">
        <v>43</v>
      </c>
      <c r="C7" s="364">
        <f t="shared" si="0"/>
        <v>0</v>
      </c>
      <c r="D7" s="364">
        <f>Prosjektcontroller_FL!D8</f>
        <v>0</v>
      </c>
      <c r="E7" s="364">
        <f>Prosjektcontroller_FL!E8</f>
        <v>0</v>
      </c>
      <c r="F7" s="364">
        <f>Prosjektcontroller_FL!F8</f>
        <v>0</v>
      </c>
      <c r="G7" s="364">
        <f>Prosjektcontroller_FL!G8</f>
        <v>0</v>
      </c>
      <c r="H7" s="364">
        <f>Prosjektcontroller_FL!H8</f>
        <v>0</v>
      </c>
      <c r="I7" s="364">
        <f>Prosjektcontroller_FL!I8</f>
        <v>0</v>
      </c>
      <c r="J7" s="364">
        <f>Prosjektcontroller_FL!J8</f>
        <v>0</v>
      </c>
      <c r="K7" s="364">
        <f>Prosjektcontroller_FL!K8</f>
        <v>0</v>
      </c>
      <c r="L7" s="364">
        <f>Prosjektcontroller_FL!L8</f>
        <v>0</v>
      </c>
      <c r="M7" s="364">
        <f>Prosjektcontroller_FL!M8</f>
        <v>0</v>
      </c>
      <c r="N7"/>
      <c r="O7"/>
      <c r="P7"/>
      <c r="Q7"/>
      <c r="R7"/>
    </row>
    <row r="8" spans="2:18" s="36" customFormat="1" x14ac:dyDescent="0.25">
      <c r="B8" s="413" t="s">
        <v>229</v>
      </c>
      <c r="C8" s="414">
        <f t="shared" si="0"/>
        <v>0</v>
      </c>
      <c r="D8" s="414">
        <f>SUM(D4:D7)</f>
        <v>0</v>
      </c>
      <c r="E8" s="414">
        <f>SUM(E4:E7)</f>
        <v>0</v>
      </c>
      <c r="F8" s="414">
        <f t="shared" ref="F8:M8" si="1">SUM(F4:F7)</f>
        <v>0</v>
      </c>
      <c r="G8" s="414">
        <f t="shared" si="1"/>
        <v>0</v>
      </c>
      <c r="H8" s="414">
        <f t="shared" si="1"/>
        <v>0</v>
      </c>
      <c r="I8" s="414">
        <f t="shared" si="1"/>
        <v>0</v>
      </c>
      <c r="J8" s="414">
        <f t="shared" si="1"/>
        <v>0</v>
      </c>
      <c r="K8" s="414">
        <f t="shared" si="1"/>
        <v>0</v>
      </c>
      <c r="L8" s="414">
        <f t="shared" si="1"/>
        <v>0</v>
      </c>
      <c r="M8" s="414">
        <f t="shared" si="1"/>
        <v>0</v>
      </c>
      <c r="N8"/>
      <c r="O8"/>
      <c r="P8"/>
      <c r="Q8"/>
      <c r="R8"/>
    </row>
    <row r="9" spans="2:18" ht="4.5" customHeight="1" x14ac:dyDescent="0.25">
      <c r="B9" s="569"/>
      <c r="C9" s="569"/>
      <c r="D9" s="33"/>
      <c r="E9" s="569"/>
      <c r="F9" s="569"/>
      <c r="G9" s="569"/>
      <c r="H9" s="569"/>
      <c r="I9" s="569"/>
      <c r="J9" s="569"/>
      <c r="K9" s="569"/>
      <c r="L9" s="569"/>
      <c r="M9" s="569"/>
    </row>
    <row r="10" spans="2:18" x14ac:dyDescent="0.25">
      <c r="B10" s="222" t="s">
        <v>273</v>
      </c>
      <c r="C10" s="11" t="str">
        <f>C3</f>
        <v>Totalt</v>
      </c>
      <c r="D10" s="327" t="e">
        <f t="shared" ref="D10:M10" si="2">D3</f>
        <v>#REF!</v>
      </c>
      <c r="E10" s="327" t="e">
        <f t="shared" si="2"/>
        <v>#REF!</v>
      </c>
      <c r="F10" s="327" t="e">
        <f t="shared" si="2"/>
        <v>#REF!</v>
      </c>
      <c r="G10" s="327" t="e">
        <f t="shared" si="2"/>
        <v>#REF!</v>
      </c>
      <c r="H10" s="327" t="e">
        <f t="shared" si="2"/>
        <v>#REF!</v>
      </c>
      <c r="I10" s="327" t="e">
        <f t="shared" si="2"/>
        <v>#REF!</v>
      </c>
      <c r="J10" s="327" t="e">
        <f t="shared" si="2"/>
        <v>#REF!</v>
      </c>
      <c r="K10" s="327" t="e">
        <f t="shared" si="2"/>
        <v>#REF!</v>
      </c>
      <c r="L10" s="327" t="e">
        <f t="shared" si="2"/>
        <v>#REF!</v>
      </c>
      <c r="M10" s="327" t="e">
        <f t="shared" si="2"/>
        <v>#REF!</v>
      </c>
    </row>
    <row r="11" spans="2:18" x14ac:dyDescent="0.25">
      <c r="B11" s="84" t="s">
        <v>113</v>
      </c>
      <c r="C11" s="14">
        <f>SUM(D11:M11)</f>
        <v>0</v>
      </c>
      <c r="D11" s="15">
        <f>Prosjektcontroller_FL!D15</f>
        <v>0</v>
      </c>
      <c r="E11" s="15">
        <f>Prosjektcontroller_FL!E15</f>
        <v>0</v>
      </c>
      <c r="F11" s="15">
        <f>Prosjektcontroller_FL!F15</f>
        <v>0</v>
      </c>
      <c r="G11" s="15">
        <f>Prosjektcontroller_FL!G15</f>
        <v>0</v>
      </c>
      <c r="H11" s="15">
        <f>Prosjektcontroller_FL!H15</f>
        <v>0</v>
      </c>
      <c r="I11" s="15">
        <f>Prosjektcontroller_FL!I15</f>
        <v>0</v>
      </c>
      <c r="J11" s="15">
        <f>Prosjektcontroller_FL!J15</f>
        <v>0</v>
      </c>
      <c r="K11" s="15">
        <f>Prosjektcontroller_FL!K15</f>
        <v>0</v>
      </c>
      <c r="L11" s="15">
        <f>Prosjektcontroller_FL!L15</f>
        <v>0</v>
      </c>
      <c r="M11" s="15">
        <f>Prosjektcontroller_FL!M15</f>
        <v>0</v>
      </c>
    </row>
    <row r="12" spans="2:18" x14ac:dyDescent="0.25">
      <c r="B12" s="232" t="s">
        <v>191</v>
      </c>
      <c r="C12" s="14"/>
      <c r="D12" s="15"/>
      <c r="E12" s="15"/>
      <c r="F12" s="15"/>
      <c r="G12" s="15"/>
      <c r="H12" s="15"/>
      <c r="I12" s="15"/>
      <c r="J12" s="15"/>
      <c r="K12" s="15"/>
      <c r="L12" s="15"/>
      <c r="M12" s="15"/>
    </row>
    <row r="13" spans="2:18" x14ac:dyDescent="0.25">
      <c r="B13" s="588" t="s">
        <v>236</v>
      </c>
      <c r="C13" s="14">
        <f t="shared" ref="C13:C15" si="3">SUM(D13:M13)</f>
        <v>0</v>
      </c>
      <c r="D13" s="15">
        <f>-Prosjektcontroller_FL!D17</f>
        <v>0</v>
      </c>
      <c r="E13" s="15">
        <f>-Prosjektcontroller_FL!E17</f>
        <v>0</v>
      </c>
      <c r="F13" s="15">
        <f>-Prosjektcontroller_FL!F17</f>
        <v>0</v>
      </c>
      <c r="G13" s="15">
        <f>-Prosjektcontroller_FL!G17</f>
        <v>0</v>
      </c>
      <c r="H13" s="15">
        <f>-Prosjektcontroller_FL!H17</f>
        <v>0</v>
      </c>
      <c r="I13" s="15">
        <f>-Prosjektcontroller_FL!I17</f>
        <v>0</v>
      </c>
      <c r="J13" s="15">
        <f>-Prosjektcontroller_FL!J17</f>
        <v>0</v>
      </c>
      <c r="K13" s="15">
        <f>-Prosjektcontroller_FL!K17</f>
        <v>0</v>
      </c>
      <c r="L13" s="15">
        <f>-Prosjektcontroller_FL!L17</f>
        <v>0</v>
      </c>
      <c r="M13" s="15">
        <f>-Prosjektcontroller_FL!M17</f>
        <v>0</v>
      </c>
    </row>
    <row r="14" spans="2:18" x14ac:dyDescent="0.25">
      <c r="B14" s="588" t="s">
        <v>237</v>
      </c>
      <c r="C14" s="14">
        <f t="shared" si="3"/>
        <v>0</v>
      </c>
      <c r="D14" s="15">
        <f>-Prosjektcontroller_FL!D18</f>
        <v>0</v>
      </c>
      <c r="E14" s="15">
        <f>-Prosjektcontroller_FL!E18</f>
        <v>0</v>
      </c>
      <c r="F14" s="15">
        <f>-Prosjektcontroller_FL!F18</f>
        <v>0</v>
      </c>
      <c r="G14" s="15">
        <f>-Prosjektcontroller_FL!G18</f>
        <v>0</v>
      </c>
      <c r="H14" s="15">
        <f>-Prosjektcontroller_FL!H18</f>
        <v>0</v>
      </c>
      <c r="I14" s="15">
        <f>-Prosjektcontroller_FL!I18</f>
        <v>0</v>
      </c>
      <c r="J14" s="15">
        <f>-Prosjektcontroller_FL!J18</f>
        <v>0</v>
      </c>
      <c r="K14" s="15">
        <f>-Prosjektcontroller_FL!K18</f>
        <v>0</v>
      </c>
      <c r="L14" s="15">
        <f>-Prosjektcontroller_FL!L18</f>
        <v>0</v>
      </c>
      <c r="M14" s="15">
        <f>-Prosjektcontroller_FL!M18</f>
        <v>0</v>
      </c>
      <c r="N14" s="569"/>
      <c r="O14" s="569"/>
      <c r="P14" s="569"/>
      <c r="Q14" s="569"/>
      <c r="R14" s="569"/>
    </row>
    <row r="15" spans="2:18" x14ac:dyDescent="0.25">
      <c r="B15" s="588" t="s">
        <v>238</v>
      </c>
      <c r="C15" s="14">
        <f t="shared" si="3"/>
        <v>0</v>
      </c>
      <c r="D15" s="15">
        <f>-Prosjektcontroller_FL!D19</f>
        <v>0</v>
      </c>
      <c r="E15" s="15">
        <f>-Prosjektcontroller_FL!E19</f>
        <v>0</v>
      </c>
      <c r="F15" s="15">
        <f>-Prosjektcontroller_FL!F19</f>
        <v>0</v>
      </c>
      <c r="G15" s="15">
        <f>-Prosjektcontroller_FL!G19</f>
        <v>0</v>
      </c>
      <c r="H15" s="15">
        <f>-Prosjektcontroller_FL!H19</f>
        <v>0</v>
      </c>
      <c r="I15" s="15">
        <f>-Prosjektcontroller_FL!I19</f>
        <v>0</v>
      </c>
      <c r="J15" s="15">
        <f>-Prosjektcontroller_FL!J19</f>
        <v>0</v>
      </c>
      <c r="K15" s="15">
        <f>-Prosjektcontroller_FL!K19</f>
        <v>0</v>
      </c>
      <c r="L15" s="15">
        <f>-Prosjektcontroller_FL!L19</f>
        <v>0</v>
      </c>
      <c r="M15" s="15">
        <f>-Prosjektcontroller_FL!M19</f>
        <v>0</v>
      </c>
      <c r="N15" s="569"/>
      <c r="O15" s="569"/>
      <c r="P15" s="569"/>
      <c r="Q15" s="569"/>
      <c r="R15" s="569"/>
    </row>
    <row r="16" spans="2:18" x14ac:dyDescent="0.25">
      <c r="B16" s="233" t="s">
        <v>241</v>
      </c>
      <c r="C16" s="15">
        <f>SUM(D16:M16)</f>
        <v>0</v>
      </c>
      <c r="D16" s="15">
        <f>Prosjektcontroller_FL!D22</f>
        <v>0</v>
      </c>
      <c r="E16" s="15">
        <f>Prosjektcontroller_FL!E22</f>
        <v>0</v>
      </c>
      <c r="F16" s="15">
        <f>Prosjektcontroller_FL!F22</f>
        <v>0</v>
      </c>
      <c r="G16" s="15">
        <f>Prosjektcontroller_FL!G22</f>
        <v>0</v>
      </c>
      <c r="H16" s="15">
        <f>Prosjektcontroller_FL!H22</f>
        <v>0</v>
      </c>
      <c r="I16" s="15">
        <f>Prosjektcontroller_FL!I22</f>
        <v>0</v>
      </c>
      <c r="J16" s="15">
        <f>Prosjektcontroller_FL!J22</f>
        <v>0</v>
      </c>
      <c r="K16" s="15">
        <f>Prosjektcontroller_FL!K22</f>
        <v>0</v>
      </c>
      <c r="L16" s="15">
        <f>Prosjektcontroller_FL!L22</f>
        <v>0</v>
      </c>
      <c r="M16" s="15">
        <f>Prosjektcontroller_FL!M22</f>
        <v>0</v>
      </c>
      <c r="N16" s="569"/>
      <c r="O16" s="569"/>
      <c r="P16" s="569"/>
      <c r="Q16" s="569"/>
      <c r="R16" s="569"/>
    </row>
    <row r="17" spans="1:18" x14ac:dyDescent="0.25">
      <c r="A17" s="569"/>
      <c r="B17" s="233" t="s">
        <v>134</v>
      </c>
      <c r="C17" s="15">
        <f>SUM(D17:M17)</f>
        <v>0</v>
      </c>
      <c r="D17" s="15">
        <f>Prosjektcontroller_FL!D29</f>
        <v>0</v>
      </c>
      <c r="E17" s="15">
        <f>Prosjektcontroller_FL!E29</f>
        <v>0</v>
      </c>
      <c r="F17" s="15">
        <f>Prosjektcontroller_FL!F29</f>
        <v>0</v>
      </c>
      <c r="G17" s="15">
        <f>Prosjektcontroller_FL!G29</f>
        <v>0</v>
      </c>
      <c r="H17" s="15">
        <f>Prosjektcontroller_FL!H29</f>
        <v>0</v>
      </c>
      <c r="I17" s="15">
        <f>Prosjektcontroller_FL!I29</f>
        <v>0</v>
      </c>
      <c r="J17" s="15">
        <f>Prosjektcontroller_FL!J29</f>
        <v>0</v>
      </c>
      <c r="K17" s="15">
        <f>Prosjektcontroller_FL!K29</f>
        <v>0</v>
      </c>
      <c r="L17" s="15">
        <f>Prosjektcontroller_FL!L29</f>
        <v>0</v>
      </c>
      <c r="M17" s="15">
        <f>Prosjektcontroller_FL!M29</f>
        <v>0</v>
      </c>
      <c r="N17" s="569"/>
      <c r="O17" s="569"/>
      <c r="P17" s="569"/>
      <c r="Q17" s="569"/>
      <c r="R17" s="569"/>
    </row>
    <row r="18" spans="1:18" x14ac:dyDescent="0.25">
      <c r="A18" s="569"/>
      <c r="B18" s="12" t="s">
        <v>191</v>
      </c>
      <c r="C18" s="13">
        <f>SUM(D18:M18)</f>
        <v>0</v>
      </c>
      <c r="D18" s="13">
        <f>SUM(D13:D17)</f>
        <v>0</v>
      </c>
      <c r="E18" s="13">
        <f t="shared" ref="E18:M18" si="4">SUM(E13:E17)</f>
        <v>0</v>
      </c>
      <c r="F18" s="13">
        <f t="shared" si="4"/>
        <v>0</v>
      </c>
      <c r="G18" s="13">
        <f t="shared" si="4"/>
        <v>0</v>
      </c>
      <c r="H18" s="13">
        <f t="shared" si="4"/>
        <v>0</v>
      </c>
      <c r="I18" s="13">
        <f t="shared" si="4"/>
        <v>0</v>
      </c>
      <c r="J18" s="13">
        <f t="shared" si="4"/>
        <v>0</v>
      </c>
      <c r="K18" s="13">
        <f t="shared" si="4"/>
        <v>0</v>
      </c>
      <c r="L18" s="13">
        <f t="shared" si="4"/>
        <v>0</v>
      </c>
      <c r="M18" s="13">
        <f t="shared" si="4"/>
        <v>0</v>
      </c>
      <c r="N18" s="569"/>
      <c r="O18" s="569"/>
      <c r="P18" s="569"/>
      <c r="Q18" s="569"/>
      <c r="R18" s="569"/>
    </row>
    <row r="19" spans="1:18" x14ac:dyDescent="0.25">
      <c r="A19" s="569"/>
      <c r="B19" s="375" t="s">
        <v>276</v>
      </c>
      <c r="C19" s="14">
        <f>SUM(D19:M19)</f>
        <v>-6250000</v>
      </c>
      <c r="D19" s="374">
        <v>-1562500</v>
      </c>
      <c r="E19" s="374">
        <v>-1562500</v>
      </c>
      <c r="F19" s="374">
        <v>-1562500</v>
      </c>
      <c r="G19" s="374">
        <v>-1562500</v>
      </c>
      <c r="H19" s="374"/>
      <c r="I19" s="374"/>
      <c r="J19" s="374"/>
      <c r="K19" s="374"/>
      <c r="L19" s="374"/>
      <c r="M19" s="374"/>
      <c r="N19" s="569"/>
      <c r="O19" s="569"/>
      <c r="P19" s="569"/>
      <c r="Q19" s="569"/>
      <c r="R19" s="569"/>
    </row>
    <row r="20" spans="1:18" x14ac:dyDescent="0.25">
      <c r="A20" s="569"/>
      <c r="B20" s="375"/>
      <c r="C20" s="14">
        <f t="shared" ref="C20:C21" si="5">SUM(D20:M20)</f>
        <v>0</v>
      </c>
      <c r="D20" s="374"/>
      <c r="E20" s="374"/>
      <c r="F20" s="374"/>
      <c r="G20" s="374"/>
      <c r="H20" s="374"/>
      <c r="I20" s="374"/>
      <c r="J20" s="374"/>
      <c r="K20" s="374"/>
      <c r="L20" s="374"/>
      <c r="M20" s="374"/>
      <c r="N20" s="569"/>
      <c r="O20" s="569"/>
      <c r="P20" s="569"/>
      <c r="Q20" s="569"/>
      <c r="R20" s="569"/>
    </row>
    <row r="21" spans="1:18" x14ac:dyDescent="0.25">
      <c r="A21" s="569"/>
      <c r="B21" s="375"/>
      <c r="C21" s="14">
        <f t="shared" si="5"/>
        <v>0</v>
      </c>
      <c r="D21" s="605"/>
      <c r="E21" s="605"/>
      <c r="F21" s="605"/>
      <c r="G21" s="605"/>
      <c r="H21" s="605"/>
      <c r="I21" s="605"/>
      <c r="J21" s="605"/>
      <c r="K21" s="605"/>
      <c r="L21" s="605"/>
      <c r="M21" s="605"/>
      <c r="N21" s="569"/>
      <c r="O21" s="569"/>
      <c r="P21" s="569"/>
      <c r="Q21" s="569"/>
      <c r="R21" s="569"/>
    </row>
    <row r="22" spans="1:18" x14ac:dyDescent="0.25">
      <c r="A22" s="569"/>
      <c r="B22" s="13" t="s">
        <v>277</v>
      </c>
      <c r="C22" s="13">
        <f>SUM(D22:M22)</f>
        <v>-6250000</v>
      </c>
      <c r="D22" s="13">
        <f>D18+(SUM(D19:D21))</f>
        <v>-1562500</v>
      </c>
      <c r="E22" s="13">
        <f t="shared" ref="E22:M22" si="6">E18+(SUM(E19:E21))</f>
        <v>-1562500</v>
      </c>
      <c r="F22" s="13">
        <f t="shared" si="6"/>
        <v>-1562500</v>
      </c>
      <c r="G22" s="13">
        <f t="shared" si="6"/>
        <v>-1562500</v>
      </c>
      <c r="H22" s="13">
        <f t="shared" si="6"/>
        <v>0</v>
      </c>
      <c r="I22" s="13">
        <f t="shared" si="6"/>
        <v>0</v>
      </c>
      <c r="J22" s="13">
        <f t="shared" si="6"/>
        <v>0</v>
      </c>
      <c r="K22" s="13">
        <f t="shared" si="6"/>
        <v>0</v>
      </c>
      <c r="L22" s="13">
        <f t="shared" si="6"/>
        <v>0</v>
      </c>
      <c r="M22" s="13">
        <f t="shared" si="6"/>
        <v>0</v>
      </c>
      <c r="N22" s="569"/>
      <c r="O22" s="569"/>
      <c r="P22" s="569"/>
      <c r="Q22" s="569"/>
      <c r="R22" s="569"/>
    </row>
    <row r="23" spans="1:18" x14ac:dyDescent="0.25">
      <c r="A23" s="569"/>
      <c r="B23" s="85"/>
      <c r="C23" s="85"/>
      <c r="D23" s="85"/>
      <c r="E23" s="85"/>
      <c r="F23" s="85"/>
      <c r="G23" s="85"/>
      <c r="H23" s="85"/>
      <c r="I23" s="85"/>
      <c r="J23" s="85"/>
      <c r="K23" s="569"/>
      <c r="L23" s="85"/>
      <c r="M23" s="85"/>
      <c r="N23" s="569"/>
      <c r="O23" s="569"/>
      <c r="P23" s="569"/>
      <c r="Q23" s="569"/>
      <c r="R23" s="569"/>
    </row>
    <row r="24" spans="1:18" ht="15" customHeight="1" x14ac:dyDescent="0.25">
      <c r="A24" s="569"/>
      <c r="B24" s="588" t="s">
        <v>252</v>
      </c>
      <c r="C24" s="593">
        <f>Prosjektcontroller_FL!C44</f>
        <v>0</v>
      </c>
      <c r="D24" s="223"/>
      <c r="E24" s="737"/>
      <c r="F24" s="737"/>
      <c r="G24" s="604"/>
      <c r="H24" s="604"/>
      <c r="I24" s="604"/>
      <c r="J24" s="604"/>
      <c r="K24" s="604"/>
      <c r="L24" s="604"/>
      <c r="M24" s="604"/>
      <c r="N24" s="569"/>
      <c r="O24" s="569"/>
      <c r="P24" s="569"/>
      <c r="Q24" s="569"/>
      <c r="R24" s="569"/>
    </row>
    <row r="25" spans="1:18" ht="15" customHeight="1" x14ac:dyDescent="0.25">
      <c r="A25" s="569"/>
      <c r="B25" s="588" t="s">
        <v>264</v>
      </c>
      <c r="C25" s="593">
        <f>Prosjektcontroller_FL!C45</f>
        <v>0</v>
      </c>
      <c r="D25" s="539"/>
      <c r="E25" s="539"/>
      <c r="F25" s="594"/>
      <c r="G25" s="594"/>
      <c r="H25" s="594"/>
      <c r="I25" s="594"/>
      <c r="J25" s="594"/>
      <c r="K25" s="594"/>
      <c r="L25" s="594"/>
      <c r="M25" s="594"/>
      <c r="N25" s="569"/>
      <c r="O25" s="569"/>
      <c r="P25" s="569"/>
      <c r="Q25" s="569"/>
      <c r="R25" s="569"/>
    </row>
    <row r="26" spans="1:18" ht="15" customHeight="1" x14ac:dyDescent="0.25">
      <c r="A26" s="569"/>
      <c r="B26" s="229"/>
      <c r="C26" s="229"/>
      <c r="D26" s="229"/>
      <c r="E26" s="229"/>
      <c r="F26" s="229"/>
      <c r="G26" s="229"/>
      <c r="H26" s="229"/>
      <c r="I26" s="229"/>
      <c r="J26" s="229"/>
      <c r="K26" s="229"/>
      <c r="L26" s="229"/>
      <c r="M26" s="569"/>
      <c r="N26" s="569"/>
      <c r="O26" s="569"/>
      <c r="P26" s="569"/>
      <c r="Q26" s="569"/>
      <c r="R26" s="569"/>
    </row>
    <row r="27" spans="1:18" x14ac:dyDescent="0.25">
      <c r="A27" s="229"/>
      <c r="B27" s="736"/>
      <c r="C27" s="736"/>
      <c r="D27" s="736"/>
      <c r="E27" s="229"/>
      <c r="F27" s="229"/>
      <c r="G27" s="229"/>
      <c r="H27" s="229"/>
      <c r="I27" s="229"/>
      <c r="J27" s="229"/>
      <c r="K27" s="229"/>
      <c r="L27" s="229"/>
      <c r="M27" s="569"/>
      <c r="N27" s="569"/>
      <c r="O27" s="569"/>
      <c r="P27" s="569"/>
      <c r="Q27" s="569"/>
      <c r="R27" s="569"/>
    </row>
    <row r="28" spans="1:18" ht="36" customHeight="1" x14ac:dyDescent="0.25">
      <c r="A28" s="229"/>
      <c r="B28" s="229"/>
      <c r="C28" s="229"/>
      <c r="D28" s="229"/>
      <c r="E28" s="229"/>
      <c r="F28" s="229"/>
      <c r="G28" s="229"/>
      <c r="H28" s="229"/>
      <c r="I28" s="229"/>
      <c r="J28" s="229"/>
      <c r="K28" s="229"/>
      <c r="L28" s="229"/>
      <c r="M28" s="569"/>
      <c r="N28" s="569"/>
      <c r="O28" s="569"/>
      <c r="P28" s="569"/>
      <c r="Q28" s="569"/>
      <c r="R28" s="569"/>
    </row>
    <row r="29" spans="1:18" x14ac:dyDescent="0.25">
      <c r="A29" s="229"/>
      <c r="B29" s="229"/>
      <c r="C29" s="229"/>
      <c r="D29" s="229"/>
      <c r="E29" s="229"/>
      <c r="F29" s="229"/>
      <c r="G29" s="229"/>
      <c r="H29" s="229"/>
      <c r="I29" s="229"/>
      <c r="J29" s="229"/>
      <c r="K29" s="229"/>
      <c r="L29" s="229"/>
      <c r="M29" s="569"/>
      <c r="N29" s="569"/>
      <c r="O29" s="569"/>
      <c r="P29" s="569"/>
      <c r="Q29" s="569"/>
      <c r="R29" s="569"/>
    </row>
    <row r="30" spans="1:18" x14ac:dyDescent="0.25">
      <c r="A30" s="229"/>
      <c r="B30" s="229"/>
      <c r="C30" s="229"/>
      <c r="D30" s="229"/>
      <c r="E30" s="229"/>
      <c r="F30" s="229"/>
      <c r="G30" s="229"/>
      <c r="H30" s="229"/>
      <c r="I30" s="229"/>
      <c r="J30" s="229"/>
      <c r="K30" s="229"/>
      <c r="L30" s="229"/>
      <c r="M30" s="569"/>
      <c r="N30" s="569"/>
      <c r="O30" s="569"/>
      <c r="P30" s="569"/>
      <c r="Q30" s="569"/>
      <c r="R30" s="569"/>
    </row>
    <row r="31" spans="1:18" x14ac:dyDescent="0.25">
      <c r="A31" s="229"/>
      <c r="B31" s="229"/>
      <c r="C31" s="229"/>
      <c r="D31" s="229"/>
      <c r="E31" s="229"/>
      <c r="F31" s="229"/>
      <c r="G31" s="229"/>
      <c r="H31" s="229"/>
      <c r="I31" s="229"/>
      <c r="J31" s="229"/>
      <c r="K31" s="229"/>
      <c r="L31" s="229"/>
      <c r="M31" s="569"/>
    </row>
    <row r="32" spans="1:18" x14ac:dyDescent="0.25">
      <c r="A32" s="229"/>
      <c r="B32" s="569"/>
      <c r="C32" s="569"/>
      <c r="D32" s="569"/>
      <c r="E32" s="569"/>
      <c r="F32" s="569"/>
      <c r="G32" s="569"/>
      <c r="H32" s="569"/>
      <c r="I32" s="569"/>
      <c r="J32" s="569"/>
      <c r="K32" s="569"/>
      <c r="L32" s="569"/>
      <c r="M32" s="569"/>
    </row>
    <row r="33" spans="7:18" x14ac:dyDescent="0.25">
      <c r="G33" s="603"/>
      <c r="H33" s="569"/>
      <c r="I33" s="569"/>
      <c r="J33" s="569"/>
      <c r="K33" s="569"/>
      <c r="L33" s="569"/>
      <c r="M33" s="569"/>
    </row>
    <row r="34" spans="7:18" x14ac:dyDescent="0.25">
      <c r="G34" s="569"/>
      <c r="H34" s="569"/>
      <c r="I34" s="569"/>
      <c r="J34" s="569"/>
      <c r="K34" s="569"/>
      <c r="L34" s="569"/>
      <c r="M34" s="569"/>
      <c r="N34" s="569"/>
      <c r="O34" s="569"/>
      <c r="P34" s="569"/>
      <c r="Q34" s="569"/>
      <c r="R34" s="569"/>
    </row>
  </sheetData>
  <sheetProtection algorithmName="SHA-512" hashValue="16MwgzWQ5A/nkLySW4LfDOWsKIXvAviRiv7bMe8Q4aIsSKT/C98pa8g+Skx0HqIR4jcdcF2W55HpPukcmmcQhQ==" saltValue="vRvY32qXEj3ND9BZu98pNg==" spinCount="100000" sheet="1" objects="1" scenarios="1" formatCells="0" formatColumns="0" formatRows="0"/>
  <mergeCells count="2">
    <mergeCell ref="E24:F24"/>
    <mergeCell ref="B27:D27"/>
  </mergeCells>
  <conditionalFormatting sqref="N3">
    <cfRule type="expression" dxfId="28" priority="1" stopIfTrue="1">
      <formula>#REF!="NEI"</formula>
    </cfRule>
  </conditionalFormatting>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9025" r:id="rId4" name="Button 1">
              <controlPr defaultSize="0" print="0" autoFill="0" autoPict="0" macro="[0]!LeggTilEA">
                <anchor moveWithCells="1" sizeWithCells="1">
                  <from>
                    <xdr:col>0</xdr:col>
                    <xdr:colOff>85725</xdr:colOff>
                    <xdr:row>18</xdr:row>
                    <xdr:rowOff>66675</xdr:rowOff>
                  </from>
                  <to>
                    <xdr:col>0</xdr:col>
                    <xdr:colOff>390525</xdr:colOff>
                    <xdr:row>18</xdr:row>
                    <xdr:rowOff>161925</xdr:rowOff>
                  </to>
                </anchor>
              </controlPr>
            </control>
          </mc:Choice>
        </mc:AlternateContent>
        <mc:AlternateContent xmlns:mc="http://schemas.openxmlformats.org/markup-compatibility/2006">
          <mc:Choice Requires="x14">
            <control shapeId="129026" r:id="rId5" name="Button 2">
              <controlPr defaultSize="0" print="0" autoFill="0" autoPict="0" macro="[0]!FjernEA">
                <anchor moveWithCells="1" sizeWithCells="1">
                  <from>
                    <xdr:col>0</xdr:col>
                    <xdr:colOff>485775</xdr:colOff>
                    <xdr:row>18</xdr:row>
                    <xdr:rowOff>66675</xdr:rowOff>
                  </from>
                  <to>
                    <xdr:col>0</xdr:col>
                    <xdr:colOff>790575</xdr:colOff>
                    <xdr:row>18</xdr:row>
                    <xdr:rowOff>161925</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
    <tabColor theme="9"/>
  </sheetPr>
  <dimension ref="B1:O27"/>
  <sheetViews>
    <sheetView showGridLines="0" topLeftCell="B1" workbookViewId="0">
      <selection activeCell="B1" sqref="B1"/>
    </sheetView>
  </sheetViews>
  <sheetFormatPr baseColWidth="10" defaultColWidth="9.140625" defaultRowHeight="15" x14ac:dyDescent="0.25"/>
  <cols>
    <col min="1" max="1" width="0.85546875" style="267" customWidth="1"/>
    <col min="2" max="2" width="34.42578125" style="267" customWidth="1"/>
    <col min="3" max="3" width="17" style="267" customWidth="1"/>
    <col min="4" max="4" width="16.5703125" style="267" customWidth="1"/>
    <col min="5" max="5" width="17.42578125" style="267" customWidth="1"/>
    <col min="6" max="6" width="18.140625" style="267" customWidth="1"/>
    <col min="7" max="7" width="16.42578125" style="267" customWidth="1"/>
    <col min="8" max="9" width="16.5703125" style="267" customWidth="1"/>
    <col min="10" max="10" width="18" style="267" customWidth="1"/>
    <col min="11" max="11" width="20.42578125" style="267" customWidth="1"/>
    <col min="12" max="12" width="16" style="267" customWidth="1"/>
    <col min="13" max="13" width="21.140625" style="267" customWidth="1"/>
    <col min="14" max="14" width="9.140625" style="267"/>
    <col min="15" max="15" width="9.5703125" style="267" bestFit="1" customWidth="1"/>
    <col min="16" max="16384" width="9.140625" style="267"/>
  </cols>
  <sheetData>
    <row r="1" spans="2:13" x14ac:dyDescent="0.25">
      <c r="B1" s="24" t="s">
        <v>9</v>
      </c>
      <c r="C1" s="39" t="str">
        <f>IF(Registrering!B3="","",Registrering!B3)</f>
        <v/>
      </c>
      <c r="D1" s="46"/>
      <c r="E1" s="38"/>
      <c r="F1" s="582"/>
      <c r="G1" s="582"/>
      <c r="H1" s="582"/>
      <c r="I1" s="582"/>
      <c r="J1" s="582"/>
      <c r="K1" s="582"/>
      <c r="L1" s="582"/>
      <c r="M1" s="582"/>
    </row>
    <row r="2" spans="2:13" x14ac:dyDescent="0.25">
      <c r="B2" s="582"/>
      <c r="C2" s="33"/>
      <c r="D2" s="582"/>
      <c r="E2" s="582"/>
      <c r="F2" s="582"/>
      <c r="G2" s="582"/>
      <c r="H2" s="582"/>
      <c r="I2" s="582"/>
      <c r="J2" s="582"/>
      <c r="K2" s="583"/>
      <c r="L2" s="606"/>
      <c r="M2" s="582"/>
    </row>
    <row r="3" spans="2:13" x14ac:dyDescent="0.25">
      <c r="B3" s="269" t="s">
        <v>278</v>
      </c>
      <c r="C3" s="262" t="e">
        <f>Budsjett!#REF!</f>
        <v>#REF!</v>
      </c>
      <c r="D3" s="262" t="e">
        <f>C3+1</f>
        <v>#REF!</v>
      </c>
      <c r="E3" s="262" t="e">
        <f t="shared" ref="E3:L3" si="0">D3+1</f>
        <v>#REF!</v>
      </c>
      <c r="F3" s="262" t="e">
        <f t="shared" si="0"/>
        <v>#REF!</v>
      </c>
      <c r="G3" s="262" t="e">
        <f t="shared" si="0"/>
        <v>#REF!</v>
      </c>
      <c r="H3" s="262" t="e">
        <f t="shared" si="0"/>
        <v>#REF!</v>
      </c>
      <c r="I3" s="262" t="e">
        <f t="shared" si="0"/>
        <v>#REF!</v>
      </c>
      <c r="J3" s="262" t="e">
        <f t="shared" si="0"/>
        <v>#REF!</v>
      </c>
      <c r="K3" s="262" t="e">
        <f t="shared" si="0"/>
        <v>#REF!</v>
      </c>
      <c r="L3" s="262" t="e">
        <f t="shared" si="0"/>
        <v>#REF!</v>
      </c>
      <c r="M3" s="262" t="s">
        <v>279</v>
      </c>
    </row>
    <row r="4" spans="2:13" x14ac:dyDescent="0.25">
      <c r="B4" s="607" t="s">
        <v>280</v>
      </c>
      <c r="C4" s="255">
        <f>-'Budsjett oppdrag'!K23</f>
        <v>0</v>
      </c>
      <c r="D4" s="255">
        <f>-'Budsjett oppdrag'!L23</f>
        <v>0</v>
      </c>
      <c r="E4" s="255">
        <f>-'Budsjett oppdrag'!M23</f>
        <v>0</v>
      </c>
      <c r="F4" s="255">
        <f>-'Budsjett oppdrag'!N23</f>
        <v>0</v>
      </c>
      <c r="G4" s="255">
        <f>-'Budsjett oppdrag'!O23</f>
        <v>0</v>
      </c>
      <c r="H4" s="255">
        <f>-'Budsjett oppdrag'!P23</f>
        <v>0</v>
      </c>
      <c r="I4" s="255">
        <f>-'Budsjett oppdrag'!Q23</f>
        <v>0</v>
      </c>
      <c r="J4" s="255">
        <f>-'Budsjett oppdrag'!R23</f>
        <v>0</v>
      </c>
      <c r="K4" s="255">
        <f>-'Budsjett oppdrag'!S23</f>
        <v>0</v>
      </c>
      <c r="L4" s="255">
        <f>-'Budsjett oppdrag'!T23</f>
        <v>0</v>
      </c>
      <c r="M4" s="242">
        <f t="shared" ref="M4:M12" si="1">SUM(C4:L4)</f>
        <v>0</v>
      </c>
    </row>
    <row r="5" spans="2:13" x14ac:dyDescent="0.25">
      <c r="B5" s="607" t="str">
        <f>[2]Budsjett!A21</f>
        <v>Viderefordelte midler</v>
      </c>
      <c r="C5" s="255">
        <f>'Budsjett oppdrag'!K14*(1+Registrering!B33)</f>
        <v>0</v>
      </c>
      <c r="D5" s="255">
        <f>'Budsjett oppdrag'!L14*(1+Registrering!C33)</f>
        <v>0</v>
      </c>
      <c r="E5" s="255">
        <f>'Budsjett oppdrag'!M14*(1+Registrering!D33)</f>
        <v>0</v>
      </c>
      <c r="F5" s="255">
        <f>'Budsjett oppdrag'!N14*(1+Registrering!E33)</f>
        <v>0</v>
      </c>
      <c r="G5" s="255">
        <f>'Budsjett oppdrag'!O14*(1+Registrering!F33)</f>
        <v>0</v>
      </c>
      <c r="H5" s="255">
        <f>'Budsjett oppdrag'!P14*(1+Registrering!G33)</f>
        <v>0</v>
      </c>
      <c r="I5" s="255">
        <f>'Budsjett oppdrag'!Q14*(1+Registrering!H33)</f>
        <v>0</v>
      </c>
      <c r="J5" s="255">
        <f>'Budsjett oppdrag'!R14*(1+Registrering!I33)</f>
        <v>0</v>
      </c>
      <c r="K5" s="255">
        <f>'Budsjett oppdrag'!S14*(1+Registrering!J33)</f>
        <v>0</v>
      </c>
      <c r="L5" s="255">
        <f>'Budsjett oppdrag'!T14*(1+Registrering!K33)</f>
        <v>0</v>
      </c>
      <c r="M5" s="242">
        <f t="shared" si="1"/>
        <v>0</v>
      </c>
    </row>
    <row r="6" spans="2:13" x14ac:dyDescent="0.25">
      <c r="B6" s="608" t="s">
        <v>281</v>
      </c>
      <c r="C6" s="315">
        <f>C4+C5</f>
        <v>0</v>
      </c>
      <c r="D6" s="316">
        <f t="shared" ref="D6:L6" si="2">D4+D5</f>
        <v>0</v>
      </c>
      <c r="E6" s="316">
        <f t="shared" si="2"/>
        <v>0</v>
      </c>
      <c r="F6" s="316">
        <f t="shared" si="2"/>
        <v>0</v>
      </c>
      <c r="G6" s="316">
        <f t="shared" si="2"/>
        <v>0</v>
      </c>
      <c r="H6" s="316">
        <f t="shared" si="2"/>
        <v>0</v>
      </c>
      <c r="I6" s="316">
        <f t="shared" si="2"/>
        <v>0</v>
      </c>
      <c r="J6" s="316">
        <f t="shared" si="2"/>
        <v>0</v>
      </c>
      <c r="K6" s="316">
        <f t="shared" si="2"/>
        <v>0</v>
      </c>
      <c r="L6" s="316">
        <f t="shared" si="2"/>
        <v>0</v>
      </c>
      <c r="M6" s="242">
        <f t="shared" si="1"/>
        <v>0</v>
      </c>
    </row>
    <row r="7" spans="2:13" x14ac:dyDescent="0.25">
      <c r="B7" s="608" t="s">
        <v>282</v>
      </c>
      <c r="C7" s="314">
        <f>'Budsjett oppdrag'!K22-('Budsjett oppdrag'!K14*Registrering!B33)</f>
        <v>0</v>
      </c>
      <c r="D7" s="317">
        <f>'Budsjett oppdrag'!L22-('Budsjett oppdrag'!L14*Registrering!I33)</f>
        <v>0</v>
      </c>
      <c r="E7" s="317">
        <f>'Budsjett oppdrag'!M22-('Budsjett oppdrag'!M14*Registrering!J33)</f>
        <v>0</v>
      </c>
      <c r="F7" s="317">
        <f>'Budsjett oppdrag'!N22-('Budsjett oppdrag'!N14*Registrering!E33)</f>
        <v>0</v>
      </c>
      <c r="G7" s="317">
        <f>'Budsjett oppdrag'!O22-('Budsjett oppdrag'!O14*Registrering!F33)</f>
        <v>0</v>
      </c>
      <c r="H7" s="317">
        <f>'Budsjett oppdrag'!P22-('Budsjett oppdrag'!P14*Registrering!G33)</f>
        <v>0</v>
      </c>
      <c r="I7" s="317">
        <f>'Budsjett oppdrag'!Q22-('Budsjett oppdrag'!Q14*Registrering!H33)</f>
        <v>0</v>
      </c>
      <c r="J7" s="317">
        <f>'Budsjett oppdrag'!R22-('Budsjett oppdrag'!R14*Registrering!I33)</f>
        <v>0</v>
      </c>
      <c r="K7" s="317">
        <f>'Budsjett oppdrag'!S22-('Budsjett oppdrag'!S14*Registrering!J33)</f>
        <v>0</v>
      </c>
      <c r="L7" s="317">
        <f>'Budsjett oppdrag'!T22-('Budsjett oppdrag'!T14*Registrering!K33)</f>
        <v>0</v>
      </c>
      <c r="M7" s="242">
        <f t="shared" si="1"/>
        <v>0</v>
      </c>
    </row>
    <row r="8" spans="2:13" x14ac:dyDescent="0.25">
      <c r="B8" s="265" t="s">
        <v>283</v>
      </c>
      <c r="C8" s="265">
        <f>C6+C7</f>
        <v>0</v>
      </c>
      <c r="D8" s="265">
        <f t="shared" ref="D8:L8" si="3">D6+D7</f>
        <v>0</v>
      </c>
      <c r="E8" s="265">
        <f t="shared" si="3"/>
        <v>0</v>
      </c>
      <c r="F8" s="265">
        <f t="shared" si="3"/>
        <v>0</v>
      </c>
      <c r="G8" s="265">
        <f t="shared" si="3"/>
        <v>0</v>
      </c>
      <c r="H8" s="265">
        <f t="shared" si="3"/>
        <v>0</v>
      </c>
      <c r="I8" s="265">
        <f t="shared" si="3"/>
        <v>0</v>
      </c>
      <c r="J8" s="265">
        <f t="shared" si="3"/>
        <v>0</v>
      </c>
      <c r="K8" s="265">
        <f t="shared" si="3"/>
        <v>0</v>
      </c>
      <c r="L8" s="265">
        <f t="shared" si="3"/>
        <v>0</v>
      </c>
      <c r="M8" s="265">
        <f t="shared" si="1"/>
        <v>0</v>
      </c>
    </row>
    <row r="9" spans="2:13" x14ac:dyDescent="0.25">
      <c r="B9" s="607" t="s">
        <v>235</v>
      </c>
      <c r="C9" s="255">
        <f>SUMIF('Budsjett oppdrag'!$H$4:$H$94,"Prosjektansatt",'Budsjett oppdrag'!AS$4:AS$94)</f>
        <v>0</v>
      </c>
      <c r="D9" s="255">
        <f>SUMIF('Budsjett oppdrag'!$H$4:$H$94,"Prosjektansatt",'Budsjett oppdrag'!AT$4:AT$94)</f>
        <v>0</v>
      </c>
      <c r="E9" s="255">
        <f>SUMIF('Budsjett oppdrag'!$H$4:$H$94,"Prosjektansatt",'Budsjett oppdrag'!AU$4:AU$94)</f>
        <v>0</v>
      </c>
      <c r="F9" s="255">
        <f>SUMIF('Budsjett oppdrag'!$H$4:$H$94,"Prosjektansatt",'Budsjett oppdrag'!AV$4:AV$94)</f>
        <v>0</v>
      </c>
      <c r="G9" s="255">
        <f>SUMIF('Budsjett oppdrag'!$H$4:$H$94,"Prosjektansatt",'Budsjett oppdrag'!AW$4:AW$94)</f>
        <v>0</v>
      </c>
      <c r="H9" s="255">
        <f>SUMIF('Budsjett oppdrag'!$H$4:$H$94,"Prosjektansatt",'Budsjett oppdrag'!AX$4:AX$94)</f>
        <v>0</v>
      </c>
      <c r="I9" s="255">
        <f>SUMIF('Budsjett oppdrag'!$H$4:$H$94,"Prosjektansatt",'Budsjett oppdrag'!AY$4:AY$94)</f>
        <v>0</v>
      </c>
      <c r="J9" s="255">
        <f>SUMIF('Budsjett oppdrag'!$H$4:$H$94,"Prosjektansatt",'Budsjett oppdrag'!AZ$4:AZ$94)</f>
        <v>0</v>
      </c>
      <c r="K9" s="255">
        <f>SUMIF('Budsjett oppdrag'!$H$4:$H$94,"Prosjektansatt",'Budsjett oppdrag'!BA$4:BA$94)</f>
        <v>0</v>
      </c>
      <c r="L9" s="255">
        <f>SUMIF('Budsjett oppdrag'!$H$4:$H$94,"Prosjektansatt",'Budsjett oppdrag'!BB$4:BB$94)</f>
        <v>0</v>
      </c>
      <c r="M9" s="242">
        <f t="shared" si="1"/>
        <v>0</v>
      </c>
    </row>
    <row r="10" spans="2:13" x14ac:dyDescent="0.25">
      <c r="B10" s="607" t="s">
        <v>271</v>
      </c>
      <c r="C10" s="255">
        <f>SUMIF('Budsjett oppdrag'!$H$4:$H$94,"Frikjøp eksisterende ansatt",'Budsjett oppdrag'!AS$4:AS$94)</f>
        <v>0</v>
      </c>
      <c r="D10" s="255">
        <f>SUMIF('Budsjett oppdrag'!$H$4:$H$94,"Frikjøp eksisterende ansatt",'Budsjett oppdrag'!AT$4:AT$94)</f>
        <v>0</v>
      </c>
      <c r="E10" s="255">
        <f>SUMIF('Budsjett oppdrag'!$H$4:$H$94,"Frikjøp eksisterende ansatt",'Budsjett oppdrag'!AU$4:AU$94)</f>
        <v>0</v>
      </c>
      <c r="F10" s="255">
        <f>SUMIF('Budsjett oppdrag'!$H$4:$H$94,"Frikjøp eksisterende ansatt",'Budsjett oppdrag'!AV$4:AV$94)</f>
        <v>0</v>
      </c>
      <c r="G10" s="255">
        <f>SUMIF('Budsjett oppdrag'!$H$4:$H$94,"Frikjøp eksisterende ansatt",'Budsjett oppdrag'!AW$4:AW$94)</f>
        <v>0</v>
      </c>
      <c r="H10" s="255">
        <f>SUMIF('Budsjett oppdrag'!$H$4:$H$94,"Frikjøp eksisterende ansatt",'Budsjett oppdrag'!AX$4:AX$94)</f>
        <v>0</v>
      </c>
      <c r="I10" s="255">
        <f>SUMIF('Budsjett oppdrag'!$H$4:$H$94,"Frikjøp eksisterende ansatt",'Budsjett oppdrag'!AY$4:AY$94)</f>
        <v>0</v>
      </c>
      <c r="J10" s="255">
        <f>SUMIF('Budsjett oppdrag'!$H$4:$H$94,"Frikjøp eksisterende ansatt",'Budsjett oppdrag'!AZ$4:AZ$94)</f>
        <v>0</v>
      </c>
      <c r="K10" s="255">
        <f>SUMIF('Budsjett oppdrag'!$H$4:$H$94,"Frikjøp eksisterende ansatt",'Budsjett oppdrag'!BA$4:BA$94)</f>
        <v>0</v>
      </c>
      <c r="L10" s="255">
        <f>SUMIF('Budsjett oppdrag'!$H$4:$H$94,"Frikjøp eksisterende ansatt",'Budsjett oppdrag'!BB$4:BB$94)</f>
        <v>0</v>
      </c>
      <c r="M10" s="242">
        <f t="shared" si="1"/>
        <v>0</v>
      </c>
    </row>
    <row r="11" spans="2:13" x14ac:dyDescent="0.25">
      <c r="B11" s="607" t="s">
        <v>24</v>
      </c>
      <c r="C11" s="255">
        <f>'Budsjett oppdrag'!BD7</f>
        <v>0</v>
      </c>
      <c r="D11" s="255">
        <f>'Budsjett oppdrag'!BE7</f>
        <v>0</v>
      </c>
      <c r="E11" s="255">
        <f>'Budsjett oppdrag'!BF7</f>
        <v>0</v>
      </c>
      <c r="F11" s="255">
        <f>'Budsjett oppdrag'!BG7</f>
        <v>0</v>
      </c>
      <c r="G11" s="255">
        <f>'Budsjett oppdrag'!BH7</f>
        <v>0</v>
      </c>
      <c r="H11" s="255">
        <f>'Budsjett oppdrag'!BI7</f>
        <v>0</v>
      </c>
      <c r="I11" s="255">
        <f>'Budsjett oppdrag'!BJ7</f>
        <v>0</v>
      </c>
      <c r="J11" s="255">
        <f>'Budsjett oppdrag'!BK7</f>
        <v>0</v>
      </c>
      <c r="K11" s="255">
        <f>'Budsjett oppdrag'!BL7</f>
        <v>0</v>
      </c>
      <c r="L11" s="255">
        <f>'Budsjett oppdrag'!BM7</f>
        <v>0</v>
      </c>
      <c r="M11" s="242">
        <f t="shared" si="1"/>
        <v>0</v>
      </c>
    </row>
    <row r="12" spans="2:13" x14ac:dyDescent="0.25">
      <c r="B12" s="607" t="s">
        <v>284</v>
      </c>
      <c r="C12" s="255">
        <f>SUMIF('Budsjett oppdrag'!$B$4:$B$94,"Investeringer (utstyr)",'Budsjett oppdrag'!K4:K94)</f>
        <v>0</v>
      </c>
      <c r="D12" s="255">
        <f>SUMIF('Budsjett oppdrag'!$B$4:$B$94,"Investeringer (utstyr)",'Budsjett oppdrag'!L4:L94)</f>
        <v>0</v>
      </c>
      <c r="E12" s="255">
        <f>SUMIF('Budsjett oppdrag'!$B$4:$B$94,"Investeringer (utstyr)",'Budsjett oppdrag'!M4:M94)</f>
        <v>0</v>
      </c>
      <c r="F12" s="255">
        <f>SUMIF('Budsjett oppdrag'!$B$4:$B$94,"Investeringer (utstyr)",'Budsjett oppdrag'!N4:N94)</f>
        <v>0</v>
      </c>
      <c r="G12" s="255">
        <f>SUMIF('Budsjett oppdrag'!$B$4:$B$94,"Investeringer (utstyr)",'Budsjett oppdrag'!O4:O94)</f>
        <v>0</v>
      </c>
      <c r="H12" s="255">
        <f>SUMIF('Budsjett oppdrag'!$B$4:$B$94,"Investeringer (utstyr)",'Budsjett oppdrag'!P4:P94)</f>
        <v>0</v>
      </c>
      <c r="I12" s="255">
        <f>SUMIF('Budsjett oppdrag'!$B$4:$B$94,"Investeringer (utstyr)",'Budsjett oppdrag'!Q4:Q94)</f>
        <v>0</v>
      </c>
      <c r="J12" s="255">
        <f>SUMIF('Budsjett oppdrag'!$B$4:$B$94,"Investeringer (utstyr)",'Budsjett oppdrag'!R4:R94)</f>
        <v>0</v>
      </c>
      <c r="K12" s="255">
        <f>SUMIF('Budsjett oppdrag'!$B$4:$B$94,"Investeringer (utstyr)",'Budsjett oppdrag'!S4:S94)</f>
        <v>0</v>
      </c>
      <c r="L12" s="255">
        <f>SUMIF('Budsjett oppdrag'!$B$4:$B$94,"Investeringer (utstyr)",'Budsjett oppdrag'!T4:T94)</f>
        <v>0</v>
      </c>
      <c r="M12" s="242">
        <f t="shared" si="1"/>
        <v>0</v>
      </c>
    </row>
    <row r="13" spans="2:13" x14ac:dyDescent="0.25">
      <c r="B13" s="607" t="s">
        <v>210</v>
      </c>
      <c r="C13" s="255">
        <f>SUMIF('Budsjett oppdrag'!$B$4:$B$94,"Leiested",'Budsjett oppdrag'!K4:K94)</f>
        <v>0</v>
      </c>
      <c r="D13" s="255">
        <f>SUMIF('Budsjett oppdrag'!$B$4:$B$94,"Leiested",'Budsjett oppdrag'!L4:L94)</f>
        <v>0</v>
      </c>
      <c r="E13" s="255">
        <f>SUMIF('Budsjett oppdrag'!$B$4:$B$94,"Leiested",'Budsjett oppdrag'!M4:M94)</f>
        <v>0</v>
      </c>
      <c r="F13" s="255">
        <f>SUMIF('Budsjett oppdrag'!$B$4:$B$94,"Leiested",'Budsjett oppdrag'!N4:N94)</f>
        <v>0</v>
      </c>
      <c r="G13" s="255">
        <f>SUMIF('Budsjett oppdrag'!$B$4:$B$94,"Leiested",'Budsjett oppdrag'!O4:O94)</f>
        <v>0</v>
      </c>
      <c r="H13" s="255">
        <f>SUMIF('Budsjett oppdrag'!$B$4:$B$94,"Leiested",'Budsjett oppdrag'!P4:P94)</f>
        <v>0</v>
      </c>
      <c r="I13" s="255">
        <f>SUMIF('Budsjett oppdrag'!$B$4:$B$94,"Leiested",'Budsjett oppdrag'!Q4:Q94)</f>
        <v>0</v>
      </c>
      <c r="J13" s="255">
        <f>SUMIF('Budsjett oppdrag'!$B$4:$B$94,"Leiested",'Budsjett oppdrag'!R4:R94)</f>
        <v>0</v>
      </c>
      <c r="K13" s="255">
        <f>SUMIF('Budsjett oppdrag'!$B$4:$B$94,"Leiested",'Budsjett oppdrag'!S4:S94)</f>
        <v>0</v>
      </c>
      <c r="L13" s="255">
        <f>SUMIF('Budsjett oppdrag'!$B$4:$B$94,"Leiested",'Budsjett oppdrag'!T4:T94)</f>
        <v>0</v>
      </c>
      <c r="M13" s="242">
        <f t="shared" ref="M13:M16" si="4">SUM(C13:L13)</f>
        <v>0</v>
      </c>
    </row>
    <row r="14" spans="2:13" x14ac:dyDescent="0.25">
      <c r="B14" s="607" t="s">
        <v>53</v>
      </c>
      <c r="C14" s="255">
        <f>'Budsjett oppdrag'!K16-'Budsjett oppdrag'!K15-'Budsjett oppdrag'!K14-SUMIF('Budsjett oppdrag'!$B$10:$B$13,"Investeringer (utstyr)",'Budsjett oppdrag'!K$10:K$13)</f>
        <v>0</v>
      </c>
      <c r="D14" s="255">
        <f>'Budsjett oppdrag'!L16-'Budsjett oppdrag'!L15-'Budsjett oppdrag'!L14-SUMIF('Budsjett oppdrag'!$B$10:$B$13,"Investeringer (utstyr)",'Budsjett oppdrag'!L$10:L$13)</f>
        <v>0</v>
      </c>
      <c r="E14" s="255">
        <f>'Budsjett oppdrag'!M16-'Budsjett oppdrag'!M15-'Budsjett oppdrag'!M14-SUMIF('Budsjett oppdrag'!$B$10:$B$13,"Investeringer (utstyr)",'Budsjett oppdrag'!M$10:M$13)</f>
        <v>0</v>
      </c>
      <c r="F14" s="255">
        <f>'Budsjett oppdrag'!N16-'Budsjett oppdrag'!N15-'Budsjett oppdrag'!N14-SUMIF('Budsjett oppdrag'!$B$10:$B$13,"Investeringer (utstyr)",'Budsjett oppdrag'!N$10:N$13)</f>
        <v>0</v>
      </c>
      <c r="G14" s="255">
        <f>'Budsjett oppdrag'!O16-'Budsjett oppdrag'!O15-'Budsjett oppdrag'!O14-SUMIF('Budsjett oppdrag'!$B$10:$B$13,"Investeringer (utstyr)",'Budsjett oppdrag'!O$10:O$13)</f>
        <v>0</v>
      </c>
      <c r="H14" s="255">
        <f>'Budsjett oppdrag'!P16-'Budsjett oppdrag'!P15-'Budsjett oppdrag'!P14-SUMIF('Budsjett oppdrag'!$B$10:$B$13,"Investeringer (utstyr)",'Budsjett oppdrag'!P$10:P$13)</f>
        <v>0</v>
      </c>
      <c r="I14" s="255">
        <f>'Budsjett oppdrag'!Q16-'Budsjett oppdrag'!Q15-'Budsjett oppdrag'!Q14-SUMIF('Budsjett oppdrag'!$B$10:$B$13,"Investeringer (utstyr)",'Budsjett oppdrag'!Q$10:Q$13)</f>
        <v>0</v>
      </c>
      <c r="J14" s="255">
        <f>'Budsjett oppdrag'!R16-'Budsjett oppdrag'!R15-'Budsjett oppdrag'!R14-SUMIF('Budsjett oppdrag'!$B$10:$B$13,"Investeringer (utstyr)",'Budsjett oppdrag'!R$10:R$13)</f>
        <v>0</v>
      </c>
      <c r="K14" s="255">
        <f>'Budsjett oppdrag'!S16-'Budsjett oppdrag'!S15-'Budsjett oppdrag'!S14-SUMIF('Budsjett oppdrag'!$B$10:$B$13,"Investeringer (utstyr)",'Budsjett oppdrag'!S$10:S$13)</f>
        <v>0</v>
      </c>
      <c r="L14" s="255">
        <f>'Budsjett oppdrag'!T16-'Budsjett oppdrag'!T15-'Budsjett oppdrag'!T14-SUMIF('Budsjett oppdrag'!$B$10:$B$13,"Investeringer (utstyr)",'Budsjett oppdrag'!T$10:T$13)</f>
        <v>0</v>
      </c>
      <c r="M14" s="255">
        <f>'Budsjett oppdrag'!F16-'Budsjett oppdrag'!F15-'Budsjett oppdrag'!F14-SUMIF('Budsjett oppdrag'!$B$10:$B$13,"Investeringer (utstyr)",'Budsjett oppdrag'!F$10:F$13)</f>
        <v>0</v>
      </c>
    </row>
    <row r="15" spans="2:13" x14ac:dyDescent="0.25">
      <c r="B15" s="264" t="s">
        <v>268</v>
      </c>
      <c r="C15" s="265">
        <f t="shared" ref="C15:L15" si="5">SUM(C9:C14)</f>
        <v>0</v>
      </c>
      <c r="D15" s="265">
        <f t="shared" si="5"/>
        <v>0</v>
      </c>
      <c r="E15" s="265">
        <f t="shared" si="5"/>
        <v>0</v>
      </c>
      <c r="F15" s="265">
        <f t="shared" si="5"/>
        <v>0</v>
      </c>
      <c r="G15" s="265">
        <f t="shared" si="5"/>
        <v>0</v>
      </c>
      <c r="H15" s="265">
        <f t="shared" si="5"/>
        <v>0</v>
      </c>
      <c r="I15" s="265">
        <f t="shared" si="5"/>
        <v>0</v>
      </c>
      <c r="J15" s="265">
        <f t="shared" si="5"/>
        <v>0</v>
      </c>
      <c r="K15" s="265">
        <f t="shared" si="5"/>
        <v>0</v>
      </c>
      <c r="L15" s="265">
        <f t="shared" si="5"/>
        <v>0</v>
      </c>
      <c r="M15" s="265">
        <f t="shared" si="4"/>
        <v>0</v>
      </c>
    </row>
    <row r="16" spans="2:13" x14ac:dyDescent="0.25">
      <c r="B16" s="264" t="s">
        <v>285</v>
      </c>
      <c r="C16" s="265">
        <f>C8+C15</f>
        <v>0</v>
      </c>
      <c r="D16" s="265">
        <f t="shared" ref="D16:L16" si="6">D8+D15</f>
        <v>0</v>
      </c>
      <c r="E16" s="265">
        <f t="shared" si="6"/>
        <v>0</v>
      </c>
      <c r="F16" s="265">
        <f t="shared" si="6"/>
        <v>0</v>
      </c>
      <c r="G16" s="265">
        <f t="shared" si="6"/>
        <v>0</v>
      </c>
      <c r="H16" s="265">
        <f t="shared" si="6"/>
        <v>0</v>
      </c>
      <c r="I16" s="265">
        <f t="shared" si="6"/>
        <v>0</v>
      </c>
      <c r="J16" s="265">
        <f t="shared" si="6"/>
        <v>0</v>
      </c>
      <c r="K16" s="265">
        <f t="shared" si="6"/>
        <v>0</v>
      </c>
      <c r="L16" s="265">
        <f t="shared" si="6"/>
        <v>0</v>
      </c>
      <c r="M16" s="265">
        <f t="shared" si="4"/>
        <v>0</v>
      </c>
    </row>
    <row r="18" spans="2:15" x14ac:dyDescent="0.25">
      <c r="B18" s="263" t="s">
        <v>248</v>
      </c>
      <c r="C18" s="251">
        <f>C10+C11+C13-C16</f>
        <v>0</v>
      </c>
      <c r="D18" s="251">
        <f t="shared" ref="D18:M18" si="7">D10+D11+D13-D16</f>
        <v>0</v>
      </c>
      <c r="E18" s="251">
        <f t="shared" si="7"/>
        <v>0</v>
      </c>
      <c r="F18" s="251">
        <f t="shared" si="7"/>
        <v>0</v>
      </c>
      <c r="G18" s="251">
        <f t="shared" si="7"/>
        <v>0</v>
      </c>
      <c r="H18" s="251">
        <f t="shared" si="7"/>
        <v>0</v>
      </c>
      <c r="I18" s="251">
        <f t="shared" si="7"/>
        <v>0</v>
      </c>
      <c r="J18" s="251">
        <f t="shared" si="7"/>
        <v>0</v>
      </c>
      <c r="K18" s="251">
        <f t="shared" si="7"/>
        <v>0</v>
      </c>
      <c r="L18" s="251">
        <f t="shared" si="7"/>
        <v>0</v>
      </c>
      <c r="M18" s="251">
        <f t="shared" si="7"/>
        <v>0</v>
      </c>
      <c r="N18" s="609"/>
      <c r="O18" s="582"/>
    </row>
    <row r="19" spans="2:15" ht="15.75" thickBot="1" x14ac:dyDescent="0.3">
      <c r="B19" s="261"/>
      <c r="C19" s="261"/>
      <c r="D19" s="582"/>
      <c r="E19" s="582"/>
      <c r="F19" s="582"/>
      <c r="G19" s="582"/>
      <c r="H19" s="582"/>
      <c r="I19" s="582"/>
      <c r="J19" s="582"/>
      <c r="K19" s="582"/>
      <c r="L19" s="582"/>
      <c r="M19" s="582"/>
      <c r="N19" s="582"/>
      <c r="O19" s="582"/>
    </row>
    <row r="20" spans="2:15" x14ac:dyDescent="0.25">
      <c r="B20" s="747" t="s">
        <v>249</v>
      </c>
      <c r="C20" s="738" t="e">
        <f>IF(Registrering!#REF!="","",Registrering!#REF!)</f>
        <v>#REF!</v>
      </c>
      <c r="D20" s="739"/>
      <c r="E20" s="739"/>
      <c r="F20" s="739"/>
      <c r="G20" s="739"/>
      <c r="H20" s="739"/>
      <c r="I20" s="739"/>
      <c r="J20" s="739"/>
      <c r="K20" s="739"/>
      <c r="L20" s="739"/>
      <c r="M20" s="740"/>
      <c r="N20" s="582"/>
      <c r="O20" s="582"/>
    </row>
    <row r="21" spans="2:15" x14ac:dyDescent="0.25">
      <c r="B21" s="748"/>
      <c r="C21" s="741"/>
      <c r="D21" s="742"/>
      <c r="E21" s="742"/>
      <c r="F21" s="742"/>
      <c r="G21" s="742"/>
      <c r="H21" s="742"/>
      <c r="I21" s="742"/>
      <c r="J21" s="742"/>
      <c r="K21" s="742"/>
      <c r="L21" s="742"/>
      <c r="M21" s="743"/>
      <c r="N21" s="582"/>
      <c r="O21" s="582"/>
    </row>
    <row r="22" spans="2:15" ht="15" customHeight="1" thickBot="1" x14ac:dyDescent="0.3">
      <c r="B22" s="749"/>
      <c r="C22" s="744"/>
      <c r="D22" s="745"/>
      <c r="E22" s="745"/>
      <c r="F22" s="745"/>
      <c r="G22" s="745"/>
      <c r="H22" s="745"/>
      <c r="I22" s="745"/>
      <c r="J22" s="745"/>
      <c r="K22" s="745"/>
      <c r="L22" s="745"/>
      <c r="M22" s="746"/>
      <c r="N22" s="274"/>
      <c r="O22" s="610"/>
    </row>
    <row r="23" spans="2:15" ht="15" customHeight="1" x14ac:dyDescent="0.25">
      <c r="B23" s="415"/>
      <c r="C23" s="611"/>
      <c r="D23" s="611"/>
      <c r="E23" s="611"/>
      <c r="F23" s="611"/>
      <c r="G23" s="611"/>
      <c r="H23" s="611"/>
      <c r="I23" s="611"/>
      <c r="J23" s="611"/>
      <c r="K23" s="611"/>
      <c r="L23" s="611"/>
      <c r="M23" s="611"/>
      <c r="N23" s="274"/>
      <c r="O23" s="610"/>
    </row>
    <row r="24" spans="2:15" x14ac:dyDescent="0.25">
      <c r="B24" s="21" t="s">
        <v>253</v>
      </c>
      <c r="C24" s="21"/>
      <c r="D24" s="569"/>
      <c r="E24" s="612" t="s">
        <v>254</v>
      </c>
      <c r="F24" s="569"/>
      <c r="G24" s="594"/>
      <c r="H24" s="594"/>
      <c r="I24" s="594"/>
      <c r="J24" s="594"/>
      <c r="K24" s="612" t="s">
        <v>254</v>
      </c>
      <c r="L24" s="582"/>
      <c r="M24" s="582"/>
      <c r="N24" s="582"/>
      <c r="O24" s="610"/>
    </row>
    <row r="25" spans="2:15" x14ac:dyDescent="0.25">
      <c r="B25" s="706"/>
      <c r="C25" s="707"/>
      <c r="D25" s="708"/>
      <c r="E25" s="596"/>
      <c r="F25" s="709"/>
      <c r="G25" s="710"/>
      <c r="H25" s="710"/>
      <c r="I25" s="710"/>
      <c r="J25" s="711"/>
      <c r="K25" s="596"/>
      <c r="L25" s="582"/>
      <c r="M25" s="582"/>
      <c r="N25" s="582"/>
      <c r="O25" s="582"/>
    </row>
    <row r="26" spans="2:15" x14ac:dyDescent="0.25">
      <c r="B26" s="718" t="s">
        <v>255</v>
      </c>
      <c r="C26" s="719"/>
      <c r="D26" s="719"/>
      <c r="E26" s="595"/>
      <c r="F26" s="328" t="s">
        <v>256</v>
      </c>
      <c r="G26" s="597"/>
      <c r="H26" s="598"/>
      <c r="I26" s="598"/>
      <c r="J26" s="599"/>
      <c r="K26" s="595"/>
      <c r="L26" s="582"/>
      <c r="M26" s="582"/>
      <c r="N26" s="582"/>
      <c r="O26" s="582"/>
    </row>
    <row r="27" spans="2:15" x14ac:dyDescent="0.25">
      <c r="B27" s="702" t="str">
        <f>IF(Registrering!B5="","",Registrering!B5)</f>
        <v/>
      </c>
      <c r="C27" s="703"/>
      <c r="D27" s="703"/>
      <c r="E27" s="595"/>
      <c r="F27" s="600" t="str">
        <f>IF(Registrering!B4="","",Registrering!B4)</f>
        <v/>
      </c>
      <c r="G27" s="601"/>
      <c r="H27" s="601"/>
      <c r="I27" s="601"/>
      <c r="J27" s="602"/>
      <c r="K27" s="595"/>
      <c r="L27" s="582"/>
      <c r="M27" s="582"/>
      <c r="N27" s="582"/>
      <c r="O27" s="582"/>
    </row>
  </sheetData>
  <sheetProtection algorithmName="SHA-512" hashValue="8DWCyBl03X2cy7gx/a/DBlSGp2yZdULL6YUGX2Wqkcpk6qyX7B3jb93rlLHfsyD7XVDlLSVdpItQ0lktdWceGg==" saltValue="CmvneT9l1h5p7m4UfyBccQ==" spinCount="100000" sheet="1" objects="1" scenarios="1" formatCells="0" formatColumns="0" formatRows="0"/>
  <mergeCells count="6">
    <mergeCell ref="B26:D26"/>
    <mergeCell ref="B27:D27"/>
    <mergeCell ref="C20:M22"/>
    <mergeCell ref="B20:B22"/>
    <mergeCell ref="B25:D25"/>
    <mergeCell ref="F25:J25"/>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J107"/>
  <sheetViews>
    <sheetView showGridLines="0" topLeftCell="B1" zoomScale="80" zoomScaleNormal="80" workbookViewId="0">
      <selection activeCell="I8" sqref="I8"/>
    </sheetView>
  </sheetViews>
  <sheetFormatPr baseColWidth="10" defaultColWidth="9.140625" defaultRowHeight="12.75" x14ac:dyDescent="0.2"/>
  <cols>
    <col min="1" max="1" width="11.140625" customWidth="1"/>
    <col min="2" max="2" width="10.42578125" style="2" bestFit="1" customWidth="1"/>
    <col min="4" max="4" width="8.5703125" bestFit="1" customWidth="1"/>
    <col min="5" max="5" width="8.5703125" customWidth="1"/>
    <col min="7" max="7" width="28.42578125" bestFit="1" customWidth="1"/>
    <col min="8" max="8" width="9.42578125" customWidth="1"/>
    <col min="9" max="10" width="12" bestFit="1" customWidth="1"/>
    <col min="11" max="11" width="10.42578125" bestFit="1" customWidth="1"/>
    <col min="12" max="12" width="12.42578125" customWidth="1"/>
    <col min="13" max="13" width="13.140625" customWidth="1"/>
    <col min="14" max="14" width="11.5703125" customWidth="1"/>
    <col min="15" max="15" width="12.85546875" customWidth="1"/>
    <col min="16" max="21" width="10.5703125" customWidth="1"/>
    <col min="22" max="22" width="9.85546875" customWidth="1"/>
    <col min="23" max="32" width="11.42578125" customWidth="1"/>
    <col min="36" max="36" width="76.5703125" bestFit="1" customWidth="1"/>
  </cols>
  <sheetData>
    <row r="1" spans="1:36" ht="15.75" x14ac:dyDescent="0.25">
      <c r="A1" s="50" t="s">
        <v>286</v>
      </c>
      <c r="D1" s="376">
        <v>2025</v>
      </c>
    </row>
    <row r="3" spans="1:36" ht="21" x14ac:dyDescent="0.35">
      <c r="A3" s="35"/>
      <c r="G3" s="35" t="s">
        <v>287</v>
      </c>
      <c r="AI3" s="225" t="s">
        <v>288</v>
      </c>
    </row>
    <row r="4" spans="1:36" x14ac:dyDescent="0.2">
      <c r="A4" s="2"/>
    </row>
    <row r="5" spans="1:36" x14ac:dyDescent="0.2">
      <c r="A5" s="225"/>
      <c r="B5" s="225"/>
      <c r="G5" s="377" t="s">
        <v>289</v>
      </c>
      <c r="H5" s="378">
        <v>1628</v>
      </c>
      <c r="I5" s="379" t="s">
        <v>290</v>
      </c>
      <c r="J5" s="379"/>
      <c r="K5" s="379"/>
      <c r="L5" s="379"/>
      <c r="AE5" s="379"/>
      <c r="AF5" s="379"/>
      <c r="AG5" s="379"/>
      <c r="AH5" s="379"/>
    </row>
    <row r="6" spans="1:36" x14ac:dyDescent="0.2">
      <c r="A6" s="65"/>
      <c r="B6" s="65"/>
      <c r="C6" s="65"/>
      <c r="D6" s="65"/>
      <c r="E6" s="65"/>
      <c r="G6" s="379"/>
      <c r="H6" s="379"/>
      <c r="I6" s="379"/>
      <c r="J6" s="380"/>
      <c r="K6" s="380"/>
      <c r="L6" s="380"/>
      <c r="M6" s="380" t="e">
        <f>Budsjett!#REF!*M10</f>
        <v>#REF!</v>
      </c>
      <c r="S6" s="379"/>
      <c r="T6" s="379"/>
      <c r="U6" s="379"/>
      <c r="V6" s="379"/>
      <c r="W6" s="379"/>
      <c r="AE6" s="381"/>
      <c r="AF6" s="379"/>
      <c r="AG6" s="379"/>
      <c r="AH6" s="379"/>
    </row>
    <row r="7" spans="1:36" ht="16.5" thickBot="1" x14ac:dyDescent="0.3">
      <c r="A7" s="65"/>
      <c r="B7" s="65"/>
      <c r="G7" s="446"/>
      <c r="H7" s="382" t="s">
        <v>291</v>
      </c>
      <c r="I7" s="383" t="s">
        <v>292</v>
      </c>
      <c r="J7" s="383">
        <f>D1</f>
        <v>2025</v>
      </c>
      <c r="K7" s="383">
        <f>J7+1</f>
        <v>2026</v>
      </c>
      <c r="L7" s="383">
        <f t="shared" ref="L7:S7" si="0">K7+1</f>
        <v>2027</v>
      </c>
      <c r="M7" s="383">
        <f t="shared" si="0"/>
        <v>2028</v>
      </c>
      <c r="N7" s="383">
        <f t="shared" si="0"/>
        <v>2029</v>
      </c>
      <c r="O7" s="383">
        <f t="shared" si="0"/>
        <v>2030</v>
      </c>
      <c r="P7" s="383">
        <f t="shared" si="0"/>
        <v>2031</v>
      </c>
      <c r="Q7" s="383">
        <f t="shared" si="0"/>
        <v>2032</v>
      </c>
      <c r="R7" s="383">
        <f t="shared" si="0"/>
        <v>2033</v>
      </c>
      <c r="S7" s="383">
        <f t="shared" si="0"/>
        <v>2034</v>
      </c>
      <c r="T7" s="383">
        <f t="shared" ref="T7" si="1">S7+1</f>
        <v>2035</v>
      </c>
      <c r="U7" s="383">
        <f t="shared" ref="U7" si="2">T7+1</f>
        <v>2036</v>
      </c>
      <c r="V7" s="383">
        <f t="shared" ref="V7" si="3">U7+1</f>
        <v>2037</v>
      </c>
      <c r="W7" s="112"/>
      <c r="X7" s="112"/>
      <c r="Y7" s="112"/>
      <c r="Z7" s="112"/>
      <c r="AA7" s="112"/>
      <c r="AB7" s="112"/>
      <c r="AC7" s="112"/>
      <c r="AD7" s="112"/>
      <c r="AE7" s="112"/>
      <c r="AF7" s="112"/>
      <c r="AG7" s="379"/>
      <c r="AH7" s="379"/>
    </row>
    <row r="8" spans="1:36" ht="16.5" thickBot="1" x14ac:dyDescent="0.25">
      <c r="A8" s="620" t="str">
        <f>LEFT(Registrering!B19,1)</f>
        <v/>
      </c>
      <c r="B8" s="65"/>
      <c r="G8" s="377" t="s">
        <v>85</v>
      </c>
      <c r="H8" s="378">
        <v>560000</v>
      </c>
      <c r="I8" s="378">
        <v>205000</v>
      </c>
      <c r="J8" s="378"/>
      <c r="K8" s="378"/>
      <c r="L8" s="378"/>
      <c r="M8" s="378"/>
      <c r="N8" s="378"/>
      <c r="O8" s="378"/>
      <c r="P8" s="378"/>
      <c r="Q8" s="378"/>
      <c r="R8" s="378"/>
      <c r="S8" s="378"/>
      <c r="T8" s="378"/>
      <c r="U8" s="378"/>
      <c r="V8" s="378"/>
      <c r="W8" s="112"/>
      <c r="X8" s="112"/>
      <c r="Y8" s="112"/>
      <c r="Z8" s="112"/>
      <c r="AA8" s="112"/>
      <c r="AB8" s="112"/>
      <c r="AC8" s="112"/>
      <c r="AD8" s="112"/>
      <c r="AE8" s="112"/>
      <c r="AF8" s="112"/>
      <c r="AG8" s="379"/>
      <c r="AH8" s="379"/>
      <c r="AI8" s="384" t="s">
        <v>293</v>
      </c>
      <c r="AJ8" s="385" t="s">
        <v>294</v>
      </c>
    </row>
    <row r="9" spans="1:36" x14ac:dyDescent="0.2">
      <c r="A9" s="65"/>
      <c r="B9" s="65"/>
      <c r="G9" s="377" t="s">
        <v>295</v>
      </c>
      <c r="H9" s="378">
        <v>560000</v>
      </c>
      <c r="I9" s="378">
        <v>205000</v>
      </c>
      <c r="J9" s="378"/>
      <c r="K9" s="378"/>
      <c r="L9" s="378"/>
      <c r="M9" s="378"/>
      <c r="N9" s="378"/>
      <c r="O9" s="378"/>
      <c r="P9" s="378"/>
      <c r="Q9" s="378"/>
      <c r="R9" s="378"/>
      <c r="S9" s="378"/>
      <c r="T9" s="378"/>
      <c r="U9" s="378"/>
      <c r="V9" s="378"/>
      <c r="W9" s="112"/>
      <c r="X9" s="112"/>
      <c r="Y9" s="112"/>
      <c r="Z9" s="112"/>
      <c r="AA9" s="112"/>
      <c r="AB9" s="112"/>
      <c r="AC9" s="112"/>
      <c r="AD9" s="112"/>
      <c r="AE9" s="112"/>
      <c r="AF9" s="112"/>
      <c r="AG9" s="379"/>
      <c r="AH9" s="379"/>
      <c r="AJ9" s="385" t="s">
        <v>296</v>
      </c>
    </row>
    <row r="10" spans="1:36" ht="13.5" thickBot="1" x14ac:dyDescent="0.25">
      <c r="A10" s="65"/>
      <c r="B10" s="65"/>
      <c r="G10" s="377" t="s">
        <v>297</v>
      </c>
      <c r="H10" s="378"/>
      <c r="I10" s="378"/>
      <c r="J10" s="378">
        <f>H8</f>
        <v>560000</v>
      </c>
      <c r="K10" s="378">
        <f>J10*J$35</f>
        <v>579600</v>
      </c>
      <c r="L10" s="378">
        <f t="shared" ref="L10:S11" si="4">$J10*K$35</f>
        <v>599885.99999999988</v>
      </c>
      <c r="M10" s="378">
        <f t="shared" si="4"/>
        <v>620882.00999999989</v>
      </c>
      <c r="N10" s="378">
        <f t="shared" si="4"/>
        <v>642612.88034999988</v>
      </c>
      <c r="O10" s="378">
        <f t="shared" si="4"/>
        <v>665104.33116224967</v>
      </c>
      <c r="P10" s="378">
        <f t="shared" si="4"/>
        <v>688382.98275292839</v>
      </c>
      <c r="Q10" s="378">
        <f t="shared" si="4"/>
        <v>712476.38714928087</v>
      </c>
      <c r="R10" s="378">
        <f t="shared" si="4"/>
        <v>737413.06069950562</v>
      </c>
      <c r="S10" s="378">
        <f t="shared" si="4"/>
        <v>763222.51782398822</v>
      </c>
      <c r="T10" s="378">
        <f t="shared" ref="T10:T13" si="5">$J10*S$35</f>
        <v>789935.30594782776</v>
      </c>
      <c r="U10" s="378">
        <f t="shared" ref="U10:U13" si="6">$J10*T$35</f>
        <v>817583.04165600159</v>
      </c>
      <c r="V10" s="378">
        <f t="shared" ref="V10:V13" si="7">$J10*U$35</f>
        <v>846198.44811396161</v>
      </c>
      <c r="W10" s="112"/>
      <c r="X10" s="112"/>
      <c r="Y10" s="112"/>
      <c r="Z10" s="112"/>
      <c r="AA10" s="112"/>
      <c r="AB10" s="112"/>
      <c r="AC10" s="112"/>
      <c r="AD10" s="112"/>
      <c r="AE10" s="112"/>
      <c r="AF10" s="112"/>
      <c r="AG10" s="379"/>
      <c r="AH10" s="379"/>
      <c r="AJ10" s="385" t="s">
        <v>298</v>
      </c>
    </row>
    <row r="11" spans="1:36" s="386" customFormat="1" ht="13.5" thickBot="1" x14ac:dyDescent="0.25">
      <c r="A11" s="65"/>
      <c r="B11" s="65"/>
      <c r="G11" s="377" t="s">
        <v>299</v>
      </c>
      <c r="H11" s="378"/>
      <c r="I11" s="378"/>
      <c r="J11" s="378">
        <f>I8</f>
        <v>205000</v>
      </c>
      <c r="K11" s="378">
        <f>J11*J$35</f>
        <v>212174.99999999997</v>
      </c>
      <c r="L11" s="378">
        <f t="shared" si="4"/>
        <v>219601.12499999997</v>
      </c>
      <c r="M11" s="378">
        <f t="shared" si="4"/>
        <v>227287.16437499993</v>
      </c>
      <c r="N11" s="378">
        <f t="shared" si="4"/>
        <v>235242.21512812492</v>
      </c>
      <c r="O11" s="378">
        <f t="shared" si="4"/>
        <v>243475.69265760927</v>
      </c>
      <c r="P11" s="378">
        <f t="shared" si="4"/>
        <v>251997.34190062556</v>
      </c>
      <c r="Q11" s="378">
        <f t="shared" si="4"/>
        <v>260817.24886714743</v>
      </c>
      <c r="R11" s="378">
        <f t="shared" si="4"/>
        <v>269945.8525774976</v>
      </c>
      <c r="S11" s="378">
        <f t="shared" si="4"/>
        <v>279393.95741770999</v>
      </c>
      <c r="T11" s="378">
        <f t="shared" si="5"/>
        <v>289172.74592732982</v>
      </c>
      <c r="U11" s="378">
        <f t="shared" si="6"/>
        <v>299293.79203478631</v>
      </c>
      <c r="V11" s="378">
        <f t="shared" si="7"/>
        <v>309769.0747560038</v>
      </c>
      <c r="W11" s="112"/>
      <c r="X11" s="112"/>
      <c r="Y11" s="112"/>
      <c r="Z11" s="112"/>
      <c r="AA11" s="112"/>
      <c r="AB11" s="112"/>
      <c r="AC11" s="112"/>
      <c r="AD11" s="112"/>
      <c r="AE11" s="112"/>
      <c r="AF11" s="112"/>
      <c r="AG11" s="379"/>
      <c r="AH11" s="379"/>
      <c r="AI11" s="387" t="s">
        <v>300</v>
      </c>
      <c r="AJ11" s="388" t="s">
        <v>301</v>
      </c>
    </row>
    <row r="12" spans="1:36" x14ac:dyDescent="0.2">
      <c r="A12" s="65"/>
      <c r="B12" s="65"/>
      <c r="G12" s="377" t="s">
        <v>302</v>
      </c>
      <c r="H12" s="378"/>
      <c r="I12" s="378"/>
      <c r="J12" s="378">
        <f>H9</f>
        <v>560000</v>
      </c>
      <c r="K12" s="378">
        <f>J12*J$35</f>
        <v>579600</v>
      </c>
      <c r="L12" s="378">
        <f t="shared" ref="L12" si="8">$J12*K$35</f>
        <v>599885.99999999988</v>
      </c>
      <c r="M12" s="378">
        <f t="shared" ref="M12" si="9">$J12*L$35</f>
        <v>620882.00999999989</v>
      </c>
      <c r="N12" s="378">
        <f t="shared" ref="N12" si="10">$J12*M$35</f>
        <v>642612.88034999988</v>
      </c>
      <c r="O12" s="378">
        <f t="shared" ref="O12" si="11">$J12*N$35</f>
        <v>665104.33116224967</v>
      </c>
      <c r="P12" s="378">
        <f t="shared" ref="P12" si="12">$J12*O$35</f>
        <v>688382.98275292839</v>
      </c>
      <c r="Q12" s="378">
        <f t="shared" ref="Q12" si="13">$J12*P$35</f>
        <v>712476.38714928087</v>
      </c>
      <c r="R12" s="378">
        <f t="shared" ref="R12" si="14">$J12*Q$35</f>
        <v>737413.06069950562</v>
      </c>
      <c r="S12" s="378">
        <f t="shared" ref="S12" si="15">$J12*R$35</f>
        <v>763222.51782398822</v>
      </c>
      <c r="T12" s="378">
        <f t="shared" si="5"/>
        <v>789935.30594782776</v>
      </c>
      <c r="U12" s="378">
        <f t="shared" si="6"/>
        <v>817583.04165600159</v>
      </c>
      <c r="V12" s="378">
        <f t="shared" si="7"/>
        <v>846198.44811396161</v>
      </c>
      <c r="W12" s="112"/>
      <c r="X12" s="112"/>
      <c r="Y12" s="112"/>
      <c r="Z12" s="112"/>
      <c r="AA12" s="112"/>
      <c r="AB12" s="112"/>
      <c r="AC12" s="112"/>
      <c r="AD12" s="112"/>
      <c r="AE12" s="112"/>
      <c r="AF12" s="112"/>
      <c r="AG12" s="379"/>
      <c r="AH12" s="379"/>
      <c r="AJ12" s="385" t="s">
        <v>303</v>
      </c>
    </row>
    <row r="13" spans="1:36" x14ac:dyDescent="0.2">
      <c r="A13" s="65"/>
      <c r="B13" s="65"/>
      <c r="G13" s="377" t="s">
        <v>304</v>
      </c>
      <c r="H13" s="378"/>
      <c r="I13" s="378"/>
      <c r="J13" s="378">
        <f>I9</f>
        <v>205000</v>
      </c>
      <c r="K13" s="378">
        <f>J13*J$35</f>
        <v>212174.99999999997</v>
      </c>
      <c r="L13" s="378">
        <f t="shared" ref="L13" si="16">$J13*K$35</f>
        <v>219601.12499999997</v>
      </c>
      <c r="M13" s="378">
        <f t="shared" ref="M13" si="17">$J13*L$35</f>
        <v>227287.16437499993</v>
      </c>
      <c r="N13" s="378">
        <f t="shared" ref="N13" si="18">$J13*M$35</f>
        <v>235242.21512812492</v>
      </c>
      <c r="O13" s="378">
        <f t="shared" ref="O13" si="19">$J13*N$35</f>
        <v>243475.69265760927</v>
      </c>
      <c r="P13" s="378">
        <f t="shared" ref="P13" si="20">$J13*O$35</f>
        <v>251997.34190062556</v>
      </c>
      <c r="Q13" s="378">
        <f t="shared" ref="Q13" si="21">$J13*P$35</f>
        <v>260817.24886714743</v>
      </c>
      <c r="R13" s="378">
        <f t="shared" ref="R13" si="22">$J13*Q$35</f>
        <v>269945.8525774976</v>
      </c>
      <c r="S13" s="378">
        <f t="shared" ref="S13" si="23">$J13*R$35</f>
        <v>279393.95741770999</v>
      </c>
      <c r="T13" s="378">
        <f t="shared" si="5"/>
        <v>289172.74592732982</v>
      </c>
      <c r="U13" s="378">
        <f t="shared" si="6"/>
        <v>299293.79203478631</v>
      </c>
      <c r="V13" s="378">
        <f t="shared" si="7"/>
        <v>309769.0747560038</v>
      </c>
      <c r="W13" s="112"/>
      <c r="X13" s="112"/>
      <c r="Y13" s="112"/>
      <c r="Z13" s="112"/>
      <c r="AA13" s="112"/>
      <c r="AB13" s="112"/>
      <c r="AC13" s="112"/>
      <c r="AD13" s="112"/>
      <c r="AE13" s="112"/>
      <c r="AF13" s="112"/>
      <c r="AG13" s="379"/>
      <c r="AH13" s="379"/>
      <c r="AJ13" s="385" t="s">
        <v>305</v>
      </c>
    </row>
    <row r="14" spans="1:36" x14ac:dyDescent="0.2">
      <c r="A14" s="65"/>
      <c r="B14" s="65"/>
      <c r="K14" s="379"/>
      <c r="S14" s="379"/>
      <c r="T14" s="379"/>
      <c r="U14" s="379"/>
      <c r="V14" s="379"/>
      <c r="W14" s="379"/>
      <c r="AF14" s="379"/>
      <c r="AG14" s="379"/>
      <c r="AH14" s="379"/>
      <c r="AJ14" s="385" t="s">
        <v>306</v>
      </c>
    </row>
    <row r="15" spans="1:36" ht="15" x14ac:dyDescent="0.25">
      <c r="A15" s="65"/>
      <c r="B15" s="65"/>
      <c r="G15" s="379" t="s">
        <v>307</v>
      </c>
      <c r="H15" s="389"/>
      <c r="I15" s="389" t="s">
        <v>308</v>
      </c>
      <c r="J15" s="20">
        <f>IF(Registrering!$B$21="",0,IF(Registrering!$B$21=Tabeller!$G$8,Tabeller!J10,Tabeller!J12))</f>
        <v>560000</v>
      </c>
      <c r="K15" s="20">
        <f>IF(Registrering!$B$21="",0,IF(Registrering!$B$21=Tabeller!$G$8,Tabeller!K10,Tabeller!K12))</f>
        <v>579600</v>
      </c>
      <c r="L15" s="20">
        <f>IF(Registrering!$B$21="",0,IF(Registrering!$B$21=Tabeller!$G$8,Tabeller!L10,Tabeller!L12))</f>
        <v>599885.99999999988</v>
      </c>
      <c r="M15" s="20">
        <f>IF(Registrering!$B$21="",0,IF(Registrering!$B$21=Tabeller!$G$8,Tabeller!M10,Tabeller!M12))</f>
        <v>620882.00999999989</v>
      </c>
      <c r="N15" s="20">
        <f>IF(Registrering!$B$21="",0,IF(Registrering!$B$21=Tabeller!$G$8,Tabeller!N10,Tabeller!N12))</f>
        <v>642612.88034999988</v>
      </c>
      <c r="O15" s="20">
        <f>IF(Registrering!$B$21="",0,IF(Registrering!$B$21=Tabeller!$G$8,Tabeller!O10,Tabeller!O12))</f>
        <v>665104.33116224967</v>
      </c>
      <c r="P15" s="20">
        <f>IF(Registrering!$B$21="",0,IF(Registrering!$B$21=Tabeller!$G$8,Tabeller!P10,Tabeller!P12))</f>
        <v>688382.98275292839</v>
      </c>
      <c r="Q15" s="20">
        <f>IF(Registrering!$B$21="",0,IF(Registrering!$B$21=Tabeller!$G$8,Tabeller!Q10,Tabeller!Q12))</f>
        <v>712476.38714928087</v>
      </c>
      <c r="R15" s="20">
        <f>IF(Registrering!$B$21="",0,IF(Registrering!$B$21=Tabeller!$G$8,Tabeller!R10,Tabeller!R12))</f>
        <v>737413.06069950562</v>
      </c>
      <c r="S15" s="20">
        <f>IF(Registrering!$B$21="",0,IF(Registrering!$B$21=Tabeller!$G$8,Tabeller!S10,Tabeller!S12))</f>
        <v>763222.51782398822</v>
      </c>
      <c r="T15" s="20">
        <f>IF(Registrering!$B$21="",0,IF(Registrering!$B$21=Tabeller!$G$8,Tabeller!T10,Tabeller!T12))</f>
        <v>789935.30594782776</v>
      </c>
      <c r="U15" s="20">
        <f>IF(Registrering!$B$21="",0,IF(Registrering!$B$21=Tabeller!$G$8,Tabeller!U10,Tabeller!U12))</f>
        <v>817583.04165600159</v>
      </c>
      <c r="V15" s="20">
        <f>IF(Registrering!$B$21="",0,IF(Registrering!$B$21=Tabeller!$G$8,Tabeller!V10,Tabeller!V12))</f>
        <v>846198.44811396161</v>
      </c>
      <c r="Y15" s="227" t="s">
        <v>309</v>
      </c>
      <c r="AE15" s="379"/>
      <c r="AF15" s="379"/>
      <c r="AG15" s="379"/>
      <c r="AH15" s="379"/>
      <c r="AJ15" s="385" t="s">
        <v>310</v>
      </c>
    </row>
    <row r="16" spans="1:36" ht="15" x14ac:dyDescent="0.25">
      <c r="A16" s="65"/>
      <c r="B16" s="65"/>
      <c r="I16" t="s">
        <v>311</v>
      </c>
      <c r="J16" s="20">
        <f>IF(Registrering!$B$21="",0,IF(Registrering!$B$21=Tabeller!$G$8,Tabeller!J11,Tabeller!J13))</f>
        <v>205000</v>
      </c>
      <c r="K16" s="20">
        <f>IF(Registrering!$B$21="",0,IF(Registrering!$B$21=Tabeller!$G$8,Tabeller!K11,Tabeller!K13))</f>
        <v>212174.99999999997</v>
      </c>
      <c r="L16" s="20">
        <f>IF(Registrering!$B$21="",0,IF(Registrering!$B$21=Tabeller!$G$8,Tabeller!L11,Tabeller!L13))</f>
        <v>219601.12499999997</v>
      </c>
      <c r="M16" s="20">
        <f>IF(Registrering!$B$21="",0,IF(Registrering!$B$21=Tabeller!$G$8,Tabeller!M11,Tabeller!M13))</f>
        <v>227287.16437499993</v>
      </c>
      <c r="N16" s="20">
        <f>IF(Registrering!$B$21="",0,IF(Registrering!$B$21=Tabeller!$G$8,Tabeller!N11,Tabeller!N13))</f>
        <v>235242.21512812492</v>
      </c>
      <c r="O16" s="20">
        <f>IF(Registrering!$B$21="",0,IF(Registrering!$B$21=Tabeller!$G$8,Tabeller!O11,Tabeller!O13))</f>
        <v>243475.69265760927</v>
      </c>
      <c r="P16" s="20">
        <f>IF(Registrering!$B$21="",0,IF(Registrering!$B$21=Tabeller!$G$8,Tabeller!P11,Tabeller!P13))</f>
        <v>251997.34190062556</v>
      </c>
      <c r="Q16" s="20">
        <f>IF(Registrering!$B$21="",0,IF(Registrering!$B$21=Tabeller!$G$8,Tabeller!Q11,Tabeller!Q13))</f>
        <v>260817.24886714743</v>
      </c>
      <c r="R16" s="20">
        <f>IF(Registrering!$B$21="",0,IF(Registrering!$B$21=Tabeller!$G$8,Tabeller!R11,Tabeller!R13))</f>
        <v>269945.8525774976</v>
      </c>
      <c r="S16" s="20">
        <f>IF(Registrering!$B$21="",0,IF(Registrering!$B$21=Tabeller!$G$8,Tabeller!S11,Tabeller!S13))</f>
        <v>279393.95741770999</v>
      </c>
      <c r="T16" s="20">
        <f>IF(Registrering!$B$21="",0,IF(Registrering!$B$21=Tabeller!$G$8,Tabeller!T11,Tabeller!T13))</f>
        <v>289172.74592732982</v>
      </c>
      <c r="U16" s="20">
        <f>IF(Registrering!$B$21="",0,IF(Registrering!$B$21=Tabeller!$G$8,Tabeller!U11,Tabeller!U13))</f>
        <v>299293.79203478631</v>
      </c>
      <c r="V16" s="20">
        <f>IF(Registrering!$B$21="",0,IF(Registrering!$B$21=Tabeller!$G$8,Tabeller!V11,Tabeller!V13))</f>
        <v>309769.0747560038</v>
      </c>
      <c r="Y16" s="227" t="s">
        <v>312</v>
      </c>
      <c r="Z16" s="389"/>
      <c r="AB16" s="389"/>
      <c r="AC16" s="379"/>
      <c r="AD16" s="389"/>
      <c r="AE16" s="389"/>
      <c r="AF16" s="379"/>
      <c r="AG16" s="379"/>
      <c r="AH16" s="379"/>
      <c r="AJ16" s="385" t="s">
        <v>313</v>
      </c>
    </row>
    <row r="17" spans="1:36" x14ac:dyDescent="0.2">
      <c r="A17" s="65"/>
      <c r="B17" s="65"/>
      <c r="J17" s="390"/>
      <c r="AC17" s="379"/>
      <c r="AG17" s="379"/>
      <c r="AH17" s="379"/>
      <c r="AJ17" s="385" t="s">
        <v>314</v>
      </c>
    </row>
    <row r="18" spans="1:36" ht="21" x14ac:dyDescent="0.35">
      <c r="A18" s="65"/>
      <c r="B18" s="65"/>
      <c r="F18" s="391"/>
      <c r="G18" s="531" t="s">
        <v>315</v>
      </c>
      <c r="H18" s="532"/>
      <c r="I18" s="532"/>
      <c r="J18" s="532"/>
      <c r="K18" s="532"/>
      <c r="L18" s="532"/>
      <c r="M18" s="532"/>
      <c r="N18" s="532"/>
      <c r="O18" s="392"/>
      <c r="AC18" s="379"/>
      <c r="AG18" s="379"/>
      <c r="AH18" s="379"/>
      <c r="AJ18" s="385" t="s">
        <v>316</v>
      </c>
    </row>
    <row r="19" spans="1:36" x14ac:dyDescent="0.2">
      <c r="A19" s="65"/>
      <c r="B19" s="65"/>
      <c r="F19" s="393"/>
      <c r="G19" s="394"/>
      <c r="H19" s="394"/>
      <c r="I19" s="394"/>
      <c r="J19" s="394"/>
      <c r="K19" s="394"/>
      <c r="L19" s="394"/>
      <c r="M19" s="394"/>
      <c r="N19" s="394"/>
      <c r="O19" s="395"/>
      <c r="AG19" s="379"/>
      <c r="AH19" s="379"/>
      <c r="AJ19" s="385" t="s">
        <v>317</v>
      </c>
    </row>
    <row r="20" spans="1:36" x14ac:dyDescent="0.2">
      <c r="A20" s="65"/>
      <c r="B20" s="65"/>
      <c r="F20" s="393"/>
      <c r="G20" s="394"/>
      <c r="H20" s="394"/>
      <c r="I20" s="394"/>
      <c r="J20" s="394"/>
      <c r="K20" s="394"/>
      <c r="L20" s="379" t="s">
        <v>318</v>
      </c>
      <c r="M20" s="394"/>
      <c r="N20" s="394"/>
      <c r="O20" s="395"/>
      <c r="S20" s="4"/>
      <c r="T20" s="4"/>
      <c r="U20" s="4"/>
      <c r="V20" s="4"/>
      <c r="W20" s="4"/>
      <c r="AG20" s="379"/>
      <c r="AH20" s="379"/>
      <c r="AJ20" s="385" t="s">
        <v>319</v>
      </c>
    </row>
    <row r="21" spans="1:36" x14ac:dyDescent="0.2">
      <c r="A21" s="65"/>
      <c r="B21" s="65"/>
      <c r="F21" s="393"/>
      <c r="G21" s="91"/>
      <c r="H21" s="91"/>
      <c r="I21" s="396"/>
      <c r="J21" s="396"/>
      <c r="K21" s="396"/>
      <c r="L21" s="396" t="s">
        <v>320</v>
      </c>
      <c r="M21" s="397" t="s">
        <v>321</v>
      </c>
      <c r="N21" s="379"/>
      <c r="O21" s="395"/>
      <c r="P21" s="379"/>
      <c r="Q21" s="379"/>
      <c r="R21" s="379"/>
      <c r="AJ21" s="385" t="s">
        <v>322</v>
      </c>
    </row>
    <row r="22" spans="1:36" ht="15" x14ac:dyDescent="0.25">
      <c r="A22" s="65"/>
      <c r="B22" s="65"/>
      <c r="F22" s="393"/>
      <c r="G22" s="398" t="s">
        <v>323</v>
      </c>
      <c r="H22" s="399" t="s">
        <v>324</v>
      </c>
      <c r="I22" s="400" t="s">
        <v>325</v>
      </c>
      <c r="J22" s="401" t="s">
        <v>326</v>
      </c>
      <c r="K22" s="399" t="s">
        <v>327</v>
      </c>
      <c r="L22" s="401" t="s">
        <v>326</v>
      </c>
      <c r="M22" s="379"/>
      <c r="N22" s="394"/>
      <c r="O22" s="395"/>
      <c r="P22" s="379"/>
      <c r="Q22" s="379"/>
      <c r="R22" s="379"/>
      <c r="S22" s="379"/>
      <c r="T22" s="379"/>
      <c r="U22" s="379"/>
      <c r="V22" s="379"/>
      <c r="W22" s="379"/>
      <c r="AJ22" s="385" t="s">
        <v>328</v>
      </c>
    </row>
    <row r="23" spans="1:36" x14ac:dyDescent="0.2">
      <c r="A23" s="65"/>
      <c r="B23" s="65"/>
      <c r="F23" s="393"/>
      <c r="G23" s="91" t="s">
        <v>329</v>
      </c>
      <c r="H23" s="92">
        <v>45</v>
      </c>
      <c r="I23" s="91"/>
      <c r="J23" s="92"/>
      <c r="K23" s="101">
        <v>416400</v>
      </c>
      <c r="L23" s="92"/>
      <c r="M23" s="379"/>
      <c r="N23" s="379"/>
      <c r="O23" s="395"/>
      <c r="P23" s="379"/>
      <c r="Q23" s="379"/>
      <c r="R23" s="379"/>
      <c r="S23" s="4"/>
      <c r="T23" s="4"/>
      <c r="U23" s="4"/>
      <c r="V23" s="4"/>
      <c r="W23" s="4"/>
      <c r="AG23" s="379"/>
      <c r="AH23" s="379"/>
      <c r="AJ23" s="385" t="s">
        <v>330</v>
      </c>
    </row>
    <row r="24" spans="1:36" x14ac:dyDescent="0.2">
      <c r="A24" s="65"/>
      <c r="B24" s="65"/>
      <c r="F24" s="393"/>
      <c r="G24" s="402"/>
      <c r="H24" s="92"/>
      <c r="I24" s="91"/>
      <c r="J24" s="92"/>
      <c r="K24" s="92"/>
      <c r="L24" s="92"/>
      <c r="M24" s="379"/>
      <c r="N24" s="379"/>
      <c r="O24" s="395"/>
      <c r="P24" s="379"/>
      <c r="Q24" s="379"/>
      <c r="R24" s="379"/>
      <c r="AG24" s="379"/>
      <c r="AH24" s="379"/>
      <c r="AJ24" s="385" t="s">
        <v>331</v>
      </c>
    </row>
    <row r="25" spans="1:36" x14ac:dyDescent="0.2">
      <c r="A25" s="65"/>
      <c r="B25" s="528"/>
      <c r="C25" s="379"/>
      <c r="D25" s="529"/>
      <c r="F25" s="393"/>
      <c r="G25" s="91" t="s">
        <v>332</v>
      </c>
      <c r="H25" s="91"/>
      <c r="I25" s="91" t="s">
        <v>333</v>
      </c>
      <c r="J25" s="92"/>
      <c r="K25" s="93">
        <f>(K23-400)/52*47</f>
        <v>376000</v>
      </c>
      <c r="L25" s="94">
        <f>K25/$K$23</f>
        <v>0.90297790585975024</v>
      </c>
      <c r="M25" s="94">
        <v>0.90015148156358538</v>
      </c>
      <c r="N25" s="379"/>
      <c r="O25" s="395"/>
      <c r="P25" s="379"/>
      <c r="Q25" s="379"/>
      <c r="R25" s="379"/>
      <c r="S25" s="403"/>
      <c r="T25" s="403"/>
      <c r="U25" s="403"/>
      <c r="V25" s="403"/>
      <c r="W25" s="403"/>
      <c r="AG25" s="379"/>
      <c r="AH25" s="379"/>
      <c r="AJ25" s="385" t="s">
        <v>334</v>
      </c>
    </row>
    <row r="26" spans="1:36" x14ac:dyDescent="0.2">
      <c r="A26" s="65"/>
      <c r="B26" s="528"/>
      <c r="D26" s="529"/>
      <c r="F26" s="393"/>
      <c r="G26" s="91" t="s">
        <v>335</v>
      </c>
      <c r="H26" s="95">
        <v>0.12</v>
      </c>
      <c r="I26" s="96">
        <v>0.88</v>
      </c>
      <c r="J26" s="97">
        <v>0.12</v>
      </c>
      <c r="K26" s="98">
        <f>$K$25*$H26</f>
        <v>45120</v>
      </c>
      <c r="L26" s="94">
        <f t="shared" ref="L26:L28" si="24">K26/$K$23</f>
        <v>0.10835734870317003</v>
      </c>
      <c r="M26" s="94">
        <v>0.10801817778763025</v>
      </c>
      <c r="N26" s="379"/>
      <c r="O26" s="395"/>
      <c r="P26" s="379"/>
      <c r="Q26" s="379"/>
      <c r="R26" s="379"/>
      <c r="AG26" s="379"/>
      <c r="AH26" s="379"/>
      <c r="AJ26" s="385" t="s">
        <v>336</v>
      </c>
    </row>
    <row r="27" spans="1:36" x14ac:dyDescent="0.2">
      <c r="A27" s="65"/>
      <c r="B27" s="528"/>
      <c r="D27" s="529"/>
      <c r="F27" s="393"/>
      <c r="G27" s="91" t="s">
        <v>35</v>
      </c>
      <c r="H27" s="99">
        <v>0.09</v>
      </c>
      <c r="I27" s="96">
        <v>0.86280851063829789</v>
      </c>
      <c r="J27" s="97">
        <v>0.13719148936170206</v>
      </c>
      <c r="K27" s="98">
        <f>($K$23-400)*$H$27</f>
        <v>37440</v>
      </c>
      <c r="L27" s="94">
        <f t="shared" si="24"/>
        <v>8.9913544668587891E-2</v>
      </c>
      <c r="M27" s="94">
        <v>0.13244104226705089</v>
      </c>
      <c r="N27" s="379"/>
      <c r="O27" s="395"/>
      <c r="P27" s="379"/>
      <c r="Q27" s="379"/>
      <c r="R27" s="379"/>
      <c r="S27" s="4"/>
      <c r="T27" s="4"/>
      <c r="U27" s="4"/>
      <c r="V27" s="4"/>
      <c r="W27" s="4"/>
      <c r="AG27" s="379"/>
      <c r="AH27" s="379"/>
      <c r="AJ27" s="385" t="s">
        <v>337</v>
      </c>
    </row>
    <row r="28" spans="1:36" x14ac:dyDescent="0.2">
      <c r="A28" s="65"/>
      <c r="B28" s="528"/>
      <c r="D28" s="529"/>
      <c r="F28" s="393"/>
      <c r="G28" s="91" t="s">
        <v>338</v>
      </c>
      <c r="H28" s="100">
        <v>0.14099999999999999</v>
      </c>
      <c r="I28" s="96">
        <v>0.82273600000000002</v>
      </c>
      <c r="J28" s="97">
        <v>0.17726399999999998</v>
      </c>
      <c r="K28" s="98">
        <f>IF($K$23&gt;750000,(SUM($K$25:$K$27))*$H$29,(SUM($K$25:$K$27))*$H$28)</f>
        <v>64656.959999999992</v>
      </c>
      <c r="L28" s="94">
        <f t="shared" si="24"/>
        <v>0.15527608069164264</v>
      </c>
      <c r="M28" s="94">
        <v>0.16082610892817556</v>
      </c>
      <c r="N28" s="379"/>
      <c r="O28" s="395"/>
      <c r="P28" s="379"/>
      <c r="Q28" s="379"/>
      <c r="R28" s="379"/>
      <c r="S28" s="1"/>
      <c r="T28" s="1"/>
      <c r="U28" s="1"/>
      <c r="V28" s="1"/>
      <c r="W28" s="1"/>
      <c r="AD28" s="379"/>
      <c r="AE28" s="379"/>
      <c r="AF28" s="379"/>
      <c r="AG28" s="379"/>
      <c r="AH28" s="379"/>
      <c r="AJ28" s="385" t="s">
        <v>339</v>
      </c>
    </row>
    <row r="29" spans="1:36" x14ac:dyDescent="0.2">
      <c r="A29" s="65"/>
      <c r="B29" s="528"/>
      <c r="D29" s="529"/>
      <c r="F29" s="393"/>
      <c r="G29" s="91" t="s">
        <v>340</v>
      </c>
      <c r="H29" s="96">
        <v>0.14099999999999999</v>
      </c>
      <c r="I29" s="91" t="s">
        <v>141</v>
      </c>
      <c r="J29" s="94">
        <f>SUM(J26:J28)</f>
        <v>0.43445548936170203</v>
      </c>
      <c r="K29" s="101">
        <f>SUM(K25:K28)</f>
        <v>523216.95999999996</v>
      </c>
      <c r="L29" s="94"/>
      <c r="M29" s="379"/>
      <c r="N29" s="379"/>
      <c r="O29" s="395"/>
      <c r="P29" s="379"/>
      <c r="Q29" s="379"/>
      <c r="R29" s="379"/>
      <c r="AG29" s="379"/>
      <c r="AH29" s="379"/>
      <c r="AJ29" s="385" t="s">
        <v>341</v>
      </c>
    </row>
    <row r="30" spans="1:36" x14ac:dyDescent="0.2">
      <c r="A30" s="65"/>
      <c r="B30" s="528"/>
      <c r="D30" s="529"/>
      <c r="F30" s="393"/>
      <c r="G30" s="394"/>
      <c r="H30" s="394"/>
      <c r="I30" s="394"/>
      <c r="J30" s="394"/>
      <c r="K30" s="394"/>
      <c r="L30" s="394"/>
      <c r="M30" s="394"/>
      <c r="N30" s="394"/>
      <c r="O30" s="395"/>
      <c r="AG30" s="379"/>
      <c r="AH30" s="379"/>
      <c r="AJ30" s="385" t="s">
        <v>342</v>
      </c>
    </row>
    <row r="31" spans="1:36" ht="13.5" thickBot="1" x14ac:dyDescent="0.25">
      <c r="A31" s="65"/>
      <c r="B31" s="528"/>
      <c r="D31" s="529"/>
      <c r="F31" s="404"/>
      <c r="G31" s="405"/>
      <c r="H31" s="405"/>
      <c r="I31" s="405"/>
      <c r="J31" s="405"/>
      <c r="K31" s="405"/>
      <c r="L31" s="405"/>
      <c r="M31" s="405"/>
      <c r="N31" s="405"/>
      <c r="O31" s="406"/>
      <c r="AG31" s="379"/>
      <c r="AH31" s="379"/>
      <c r="AJ31" s="385" t="s">
        <v>343</v>
      </c>
    </row>
    <row r="32" spans="1:36" ht="16.5" thickBot="1" x14ac:dyDescent="0.25">
      <c r="A32" s="65"/>
      <c r="B32" s="528"/>
      <c r="D32" s="529"/>
      <c r="H32" s="59" t="s">
        <v>344</v>
      </c>
      <c r="I32" s="60">
        <f>D1</f>
        <v>2025</v>
      </c>
      <c r="J32" s="61">
        <v>4.9000000000000002E-2</v>
      </c>
      <c r="K32" s="60">
        <f>I32+1</f>
        <v>2026</v>
      </c>
      <c r="L32" s="61">
        <v>3.5000000000000003E-2</v>
      </c>
      <c r="M32" s="60" t="s">
        <v>345</v>
      </c>
      <c r="N32" s="533">
        <v>1.0349999999999999</v>
      </c>
      <c r="O32" s="62"/>
      <c r="P32" s="61"/>
      <c r="AG32" s="379"/>
      <c r="AH32" s="379"/>
      <c r="AI32" s="384" t="s">
        <v>3</v>
      </c>
      <c r="AJ32" s="385" t="s">
        <v>346</v>
      </c>
    </row>
    <row r="33" spans="1:36" x14ac:dyDescent="0.2">
      <c r="A33" s="65"/>
      <c r="B33" s="528"/>
      <c r="D33" s="529"/>
      <c r="I33" t="s">
        <v>347</v>
      </c>
      <c r="J33">
        <f>IF(Registrering!$B$45="Ja",J36*I36,I37)</f>
        <v>1.0712249999999999</v>
      </c>
      <c r="AG33" s="379"/>
      <c r="AH33" s="379"/>
      <c r="AJ33" s="385" t="s">
        <v>348</v>
      </c>
    </row>
    <row r="34" spans="1:36" x14ac:dyDescent="0.2">
      <c r="A34" s="65"/>
      <c r="B34" s="528"/>
      <c r="D34" s="529"/>
      <c r="I34" s="225">
        <f>J7</f>
        <v>2025</v>
      </c>
      <c r="J34" s="225">
        <f t="shared" ref="J34:R34" si="25">K7</f>
        <v>2026</v>
      </c>
      <c r="K34" s="225">
        <f t="shared" si="25"/>
        <v>2027</v>
      </c>
      <c r="L34" s="225">
        <f t="shared" si="25"/>
        <v>2028</v>
      </c>
      <c r="M34" s="225">
        <f t="shared" si="25"/>
        <v>2029</v>
      </c>
      <c r="N34" s="225">
        <f t="shared" si="25"/>
        <v>2030</v>
      </c>
      <c r="O34" s="225">
        <f t="shared" si="25"/>
        <v>2031</v>
      </c>
      <c r="P34" s="225">
        <f t="shared" si="25"/>
        <v>2032</v>
      </c>
      <c r="Q34" s="225">
        <f t="shared" si="25"/>
        <v>2033</v>
      </c>
      <c r="R34" s="225">
        <f t="shared" si="25"/>
        <v>2034</v>
      </c>
      <c r="S34" s="225">
        <f t="shared" ref="S34" si="26">T7</f>
        <v>2035</v>
      </c>
      <c r="T34" s="225">
        <f t="shared" ref="T34" si="27">U7</f>
        <v>2036</v>
      </c>
      <c r="U34" s="225">
        <f t="shared" ref="U34" si="28">V7</f>
        <v>2037</v>
      </c>
      <c r="AG34" s="379"/>
      <c r="AH34" s="379"/>
      <c r="AJ34" s="385" t="s">
        <v>349</v>
      </c>
    </row>
    <row r="35" spans="1:36" x14ac:dyDescent="0.2">
      <c r="A35" s="65"/>
      <c r="B35" s="528"/>
      <c r="D35" s="529"/>
      <c r="G35" s="3" t="s">
        <v>350</v>
      </c>
      <c r="I35" s="4">
        <f>IF(Registrering!$B$45="ja",Tabeller!I37*Tabeller!I36,Tabeller!I37)</f>
        <v>1.0349999999999999</v>
      </c>
      <c r="J35" s="407">
        <f>1*Registrering!$E$47+1</f>
        <v>1.0349999999999999</v>
      </c>
      <c r="K35" s="4">
        <f>IF(Registrering!$B$45="Ja",J35*$N32,J35)</f>
        <v>1.0712249999999999</v>
      </c>
      <c r="L35" s="4">
        <f>IF(Registrering!$B$45="Ja",K35*$N32,K35)</f>
        <v>1.1087178749999997</v>
      </c>
      <c r="M35" s="4">
        <f>IF(Registrering!$B$45="Ja",L35*$N32,L35)</f>
        <v>1.1475230006249997</v>
      </c>
      <c r="N35" s="4">
        <f>IF(Registrering!$B$45="Ja",M35*$N32,M35)</f>
        <v>1.1876863056468745</v>
      </c>
      <c r="O35" s="4">
        <f>IF(Registrering!$B$45="Ja",N35*$N32,N35)</f>
        <v>1.229255326344515</v>
      </c>
      <c r="P35" s="4">
        <f>IF(Registrering!$B$45="Ja",O35*$N32,O35)</f>
        <v>1.2722792627665729</v>
      </c>
      <c r="Q35" s="4">
        <f>IF(Registrering!$B$45="Ja",P35*$N32,P35)</f>
        <v>1.3168090369634029</v>
      </c>
      <c r="R35" s="4">
        <f>IF(Registrering!$B$45="Ja",Q35*$N32,Q35)</f>
        <v>1.3628973532571218</v>
      </c>
      <c r="S35" s="4">
        <f>IF(Registrering!$B$45="Ja",R35*$N32,R35)</f>
        <v>1.410598760621121</v>
      </c>
      <c r="T35" s="4">
        <f>IF(Registrering!$B$45="Ja",S35*$N32,S35)</f>
        <v>1.4599697172428601</v>
      </c>
      <c r="U35" s="4">
        <f>IF(Registrering!$B$45="Ja",T35*$N32,T35)</f>
        <v>1.5110686573463601</v>
      </c>
      <c r="AC35" s="379"/>
      <c r="AD35" s="379"/>
      <c r="AE35" s="379"/>
      <c r="AF35" s="379"/>
      <c r="AG35" s="379"/>
      <c r="AH35" s="379"/>
      <c r="AJ35" s="385" t="s">
        <v>351</v>
      </c>
    </row>
    <row r="36" spans="1:36" x14ac:dyDescent="0.2">
      <c r="A36" s="65"/>
      <c r="B36" s="528"/>
      <c r="D36" s="529"/>
      <c r="G36" s="3"/>
      <c r="I36" s="407">
        <f>1*Registrering!$B$47+1</f>
        <v>1.0349999999999999</v>
      </c>
      <c r="J36" s="407">
        <f>1*Registrering!$E$47+1</f>
        <v>1.0349999999999999</v>
      </c>
      <c r="L36" s="534"/>
      <c r="M36" s="534"/>
      <c r="N36" s="534"/>
      <c r="O36" s="534"/>
      <c r="P36" s="534"/>
      <c r="Q36" s="534"/>
      <c r="R36" s="534"/>
      <c r="S36" s="534"/>
      <c r="T36" s="534"/>
      <c r="U36" s="534"/>
      <c r="AC36" s="379"/>
      <c r="AD36" s="379"/>
      <c r="AE36" s="379"/>
      <c r="AF36" s="379"/>
      <c r="AG36" s="379"/>
      <c r="AH36" s="379"/>
      <c r="AJ36" s="385" t="s">
        <v>352</v>
      </c>
    </row>
    <row r="37" spans="1:36" x14ac:dyDescent="0.2">
      <c r="A37" s="65"/>
      <c r="B37" s="528"/>
      <c r="D37" s="529"/>
      <c r="G37" s="379"/>
      <c r="H37" s="379"/>
      <c r="I37" s="4">
        <v>1</v>
      </c>
      <c r="J37" s="379"/>
      <c r="K37" s="379"/>
      <c r="L37" s="379"/>
      <c r="M37" s="379"/>
      <c r="N37" s="379"/>
      <c r="O37" s="379"/>
      <c r="P37" s="379"/>
      <c r="Q37" s="379"/>
      <c r="R37" s="379"/>
      <c r="AC37" s="379"/>
      <c r="AD37" s="379"/>
      <c r="AE37" s="379"/>
      <c r="AF37" s="379"/>
      <c r="AG37" s="379"/>
      <c r="AH37" s="379"/>
      <c r="AJ37" s="385" t="s">
        <v>353</v>
      </c>
    </row>
    <row r="38" spans="1:36" x14ac:dyDescent="0.2">
      <c r="A38" s="65"/>
      <c r="B38" s="528"/>
      <c r="D38" s="529"/>
      <c r="G38" s="4"/>
      <c r="H38" s="63"/>
      <c r="J38" s="4"/>
      <c r="K38" s="4"/>
      <c r="L38" s="4"/>
      <c r="M38" s="4"/>
      <c r="N38" s="4"/>
      <c r="O38" s="4"/>
      <c r="P38" s="4"/>
      <c r="Q38" s="4"/>
      <c r="R38" s="4"/>
      <c r="AJ38" s="385" t="s">
        <v>354</v>
      </c>
    </row>
    <row r="39" spans="1:36" x14ac:dyDescent="0.2">
      <c r="A39" s="65"/>
      <c r="B39" s="528"/>
      <c r="D39" s="529"/>
      <c r="G39" s="3"/>
      <c r="AJ39" s="385" t="s">
        <v>355</v>
      </c>
    </row>
    <row r="40" spans="1:36" x14ac:dyDescent="0.2">
      <c r="A40" s="65"/>
      <c r="B40" s="528"/>
      <c r="D40" s="529"/>
      <c r="K40" s="403"/>
      <c r="L40" s="403"/>
      <c r="M40" s="403"/>
      <c r="N40" s="403"/>
      <c r="O40" s="403"/>
      <c r="P40" s="403"/>
      <c r="Q40" s="403"/>
      <c r="R40" s="403"/>
      <c r="AJ40" s="385" t="s">
        <v>356</v>
      </c>
    </row>
    <row r="41" spans="1:36" x14ac:dyDescent="0.2">
      <c r="A41" s="65"/>
      <c r="B41" s="528"/>
      <c r="D41" s="529"/>
    </row>
    <row r="42" spans="1:36" x14ac:dyDescent="0.2">
      <c r="A42" s="65"/>
      <c r="B42" s="528"/>
      <c r="D42" s="529"/>
      <c r="G42" s="3"/>
      <c r="H42" s="3"/>
      <c r="I42" s="3"/>
      <c r="J42" s="3"/>
      <c r="K42" s="3"/>
      <c r="L42" s="3"/>
      <c r="M42" s="3"/>
      <c r="N42" s="3"/>
      <c r="O42" s="3"/>
      <c r="P42" s="3"/>
      <c r="Q42" s="3"/>
      <c r="R42" s="3"/>
    </row>
    <row r="43" spans="1:36" x14ac:dyDescent="0.2">
      <c r="A43" s="65"/>
      <c r="B43" s="528"/>
      <c r="D43" s="529"/>
      <c r="AJ43" s="2"/>
    </row>
    <row r="44" spans="1:36" x14ac:dyDescent="0.2">
      <c r="A44" s="65"/>
      <c r="B44" s="528"/>
      <c r="D44" s="529"/>
      <c r="G44" t="s">
        <v>19</v>
      </c>
      <c r="AJ44" s="2"/>
    </row>
    <row r="45" spans="1:36" x14ac:dyDescent="0.2">
      <c r="A45" s="65"/>
      <c r="B45" s="528"/>
      <c r="D45" s="529"/>
      <c r="G45" t="s">
        <v>15</v>
      </c>
      <c r="AJ45" s="2"/>
    </row>
    <row r="46" spans="1:36" x14ac:dyDescent="0.2">
      <c r="A46" s="65"/>
      <c r="B46" s="528"/>
      <c r="D46" s="529"/>
      <c r="G46" t="s">
        <v>16</v>
      </c>
      <c r="AJ46" s="2"/>
    </row>
    <row r="47" spans="1:36" x14ac:dyDescent="0.2">
      <c r="A47" s="65"/>
      <c r="B47" s="528"/>
      <c r="D47" s="529"/>
      <c r="G47" t="s">
        <v>17</v>
      </c>
      <c r="AJ47" s="2"/>
    </row>
    <row r="48" spans="1:36" x14ac:dyDescent="0.2">
      <c r="A48" s="65"/>
      <c r="B48" s="528"/>
      <c r="D48" s="529"/>
      <c r="G48" t="s">
        <v>18</v>
      </c>
      <c r="AJ48" s="2"/>
    </row>
    <row r="49" spans="1:36" x14ac:dyDescent="0.2">
      <c r="A49" s="65"/>
      <c r="B49" s="528"/>
      <c r="D49" s="529"/>
      <c r="G49" t="s">
        <v>357</v>
      </c>
      <c r="P49" s="390"/>
      <c r="Q49" s="390"/>
      <c r="R49" s="390"/>
      <c r="S49" s="390"/>
      <c r="T49" s="390"/>
      <c r="U49" s="390"/>
      <c r="AJ49" s="2"/>
    </row>
    <row r="50" spans="1:36" x14ac:dyDescent="0.2">
      <c r="A50" s="65"/>
      <c r="B50" s="528"/>
      <c r="D50" s="529"/>
      <c r="N50" s="2"/>
    </row>
    <row r="51" spans="1:36" x14ac:dyDescent="0.2">
      <c r="A51" s="65"/>
      <c r="B51" s="528"/>
      <c r="D51" s="529"/>
      <c r="K51">
        <v>2024</v>
      </c>
      <c r="L51" s="2" t="s">
        <v>358</v>
      </c>
      <c r="N51" s="2"/>
    </row>
    <row r="52" spans="1:36" ht="18.75" x14ac:dyDescent="0.3">
      <c r="A52" s="65"/>
      <c r="B52" s="528"/>
      <c r="D52" s="529"/>
      <c r="G52" s="23" t="s">
        <v>359</v>
      </c>
      <c r="H52" s="23"/>
      <c r="I52" s="522" t="s">
        <v>360</v>
      </c>
      <c r="J52" s="523"/>
      <c r="K52" s="522">
        <v>1.0349999999999999</v>
      </c>
      <c r="L52" s="524">
        <v>1.03</v>
      </c>
      <c r="M52" s="22"/>
      <c r="N52" s="32"/>
      <c r="O52" s="495"/>
      <c r="P52" s="495"/>
      <c r="Q52" s="495"/>
      <c r="R52" s="495"/>
    </row>
    <row r="53" spans="1:36" x14ac:dyDescent="0.2">
      <c r="A53" s="65"/>
      <c r="B53" s="528"/>
      <c r="D53" s="529"/>
      <c r="G53" s="25" t="s">
        <v>361</v>
      </c>
      <c r="H53" s="25" t="s">
        <v>362</v>
      </c>
      <c r="I53" s="26">
        <f>D1</f>
        <v>2025</v>
      </c>
      <c r="J53" s="26">
        <f>I53+1</f>
        <v>2026</v>
      </c>
      <c r="K53" s="26">
        <f t="shared" ref="K53:R53" si="29">J53+1</f>
        <v>2027</v>
      </c>
      <c r="L53" s="26">
        <f t="shared" si="29"/>
        <v>2028</v>
      </c>
      <c r="M53" s="26">
        <f t="shared" si="29"/>
        <v>2029</v>
      </c>
      <c r="N53" s="26">
        <f t="shared" si="29"/>
        <v>2030</v>
      </c>
      <c r="O53" s="26">
        <f t="shared" si="29"/>
        <v>2031</v>
      </c>
      <c r="P53" s="26">
        <f t="shared" si="29"/>
        <v>2032</v>
      </c>
      <c r="Q53" s="26">
        <f t="shared" si="29"/>
        <v>2033</v>
      </c>
      <c r="R53" s="26">
        <f t="shared" si="29"/>
        <v>2034</v>
      </c>
      <c r="S53" s="26">
        <f t="shared" ref="S53" si="30">R53+1</f>
        <v>2035</v>
      </c>
      <c r="T53" s="26">
        <f t="shared" ref="T53" si="31">S53+1</f>
        <v>2036</v>
      </c>
      <c r="U53" s="26">
        <f t="shared" ref="U53" si="32">T53+1</f>
        <v>2037</v>
      </c>
    </row>
    <row r="54" spans="1:36" x14ac:dyDescent="0.2">
      <c r="A54" s="65"/>
      <c r="B54" s="528"/>
      <c r="D54" s="529"/>
      <c r="G54" s="27" t="s">
        <v>152</v>
      </c>
      <c r="H54" s="27" t="s">
        <v>363</v>
      </c>
      <c r="I54" s="525">
        <v>1312000</v>
      </c>
      <c r="J54" s="525">
        <v>1372000</v>
      </c>
      <c r="K54" s="525">
        <v>1431000</v>
      </c>
      <c r="L54" s="525">
        <v>1484000</v>
      </c>
      <c r="M54" s="525">
        <v>1536000</v>
      </c>
      <c r="N54" s="525">
        <v>1590000</v>
      </c>
      <c r="O54" s="525">
        <v>1646000</v>
      </c>
      <c r="P54" s="525">
        <v>1704000</v>
      </c>
      <c r="Q54" s="525">
        <v>1739000</v>
      </c>
      <c r="R54" s="525">
        <v>1825000</v>
      </c>
      <c r="S54" s="525">
        <v>1889000</v>
      </c>
      <c r="T54" s="525">
        <v>1955000</v>
      </c>
      <c r="U54" s="525">
        <v>2024000</v>
      </c>
    </row>
    <row r="55" spans="1:36" x14ac:dyDescent="0.2">
      <c r="A55" s="65"/>
      <c r="B55" s="528"/>
      <c r="D55" s="529"/>
      <c r="G55" s="27" t="s">
        <v>40</v>
      </c>
      <c r="H55" s="27" t="s">
        <v>363</v>
      </c>
      <c r="I55" s="525">
        <v>1312000</v>
      </c>
      <c r="J55" s="525">
        <v>1372000</v>
      </c>
      <c r="K55" s="525">
        <v>1431000</v>
      </c>
      <c r="L55" s="525">
        <v>1484000</v>
      </c>
      <c r="M55" s="525">
        <v>1536000</v>
      </c>
      <c r="N55" s="525">
        <v>1590000</v>
      </c>
      <c r="O55" s="525">
        <v>1646000</v>
      </c>
      <c r="P55" s="525">
        <v>1704000</v>
      </c>
      <c r="Q55" s="525">
        <v>1739000</v>
      </c>
      <c r="R55" s="525">
        <v>1825000</v>
      </c>
      <c r="S55" s="525">
        <v>1889000</v>
      </c>
      <c r="T55" s="525">
        <v>1955000</v>
      </c>
      <c r="U55" s="525">
        <v>2024000</v>
      </c>
    </row>
    <row r="56" spans="1:36" x14ac:dyDescent="0.2">
      <c r="A56" s="65"/>
      <c r="B56" s="528"/>
      <c r="D56" s="529"/>
      <c r="G56" s="27" t="s">
        <v>59</v>
      </c>
      <c r="H56" s="27" t="s">
        <v>363</v>
      </c>
      <c r="I56" s="525">
        <v>1312000</v>
      </c>
      <c r="J56" s="525">
        <v>1372000</v>
      </c>
      <c r="K56" s="525">
        <v>1431000</v>
      </c>
      <c r="L56" s="525">
        <v>1484000</v>
      </c>
      <c r="M56" s="525">
        <v>1536000</v>
      </c>
      <c r="N56" s="525">
        <v>1590000</v>
      </c>
      <c r="O56" s="525">
        <v>1646000</v>
      </c>
      <c r="P56" s="525">
        <v>1704000</v>
      </c>
      <c r="Q56" s="525">
        <v>1739000</v>
      </c>
      <c r="R56" s="525">
        <v>1825000</v>
      </c>
      <c r="S56" s="525">
        <v>1889000</v>
      </c>
      <c r="T56" s="525">
        <v>1955000</v>
      </c>
      <c r="U56" s="525">
        <v>2024000</v>
      </c>
    </row>
    <row r="57" spans="1:36" x14ac:dyDescent="0.2">
      <c r="A57" s="65"/>
      <c r="B57" s="528"/>
      <c r="D57" s="529"/>
      <c r="G57" s="27" t="s">
        <v>364</v>
      </c>
      <c r="H57" s="27" t="s">
        <v>363</v>
      </c>
      <c r="I57" s="525">
        <v>1312000</v>
      </c>
      <c r="J57" s="525">
        <v>1372000</v>
      </c>
      <c r="K57" s="525">
        <v>1431000</v>
      </c>
      <c r="L57" s="525">
        <v>1484000</v>
      </c>
      <c r="M57" s="525">
        <v>1536000</v>
      </c>
      <c r="N57" s="525">
        <v>1590000</v>
      </c>
      <c r="O57" s="525">
        <v>1646000</v>
      </c>
      <c r="P57" s="525">
        <v>1704000</v>
      </c>
      <c r="Q57" s="525">
        <v>1739000</v>
      </c>
      <c r="R57" s="525">
        <v>1825000</v>
      </c>
      <c r="S57" s="525">
        <v>1889000</v>
      </c>
      <c r="T57" s="525">
        <v>1955000</v>
      </c>
      <c r="U57" s="525">
        <v>2024000</v>
      </c>
    </row>
    <row r="58" spans="1:36" x14ac:dyDescent="0.2">
      <c r="A58" s="65"/>
      <c r="B58" s="528"/>
      <c r="D58" s="529"/>
      <c r="G58" s="27" t="s">
        <v>61</v>
      </c>
      <c r="H58" s="27" t="s">
        <v>363</v>
      </c>
      <c r="I58" s="525">
        <v>1312000</v>
      </c>
      <c r="J58" s="525">
        <v>1372000</v>
      </c>
      <c r="K58" s="525">
        <v>1431000</v>
      </c>
      <c r="L58" s="525">
        <v>1484000</v>
      </c>
      <c r="M58" s="525">
        <v>1536000</v>
      </c>
      <c r="N58" s="525">
        <v>1590000</v>
      </c>
      <c r="O58" s="525">
        <v>1646000</v>
      </c>
      <c r="P58" s="525">
        <v>1704000</v>
      </c>
      <c r="Q58" s="525">
        <v>1739000</v>
      </c>
      <c r="R58" s="525">
        <v>1825000</v>
      </c>
      <c r="S58" s="525">
        <v>1889000</v>
      </c>
      <c r="T58" s="525">
        <v>1955000</v>
      </c>
      <c r="U58" s="525">
        <v>2024000</v>
      </c>
    </row>
    <row r="59" spans="1:36" x14ac:dyDescent="0.2">
      <c r="A59" s="65"/>
      <c r="B59" s="528"/>
      <c r="D59" s="529"/>
      <c r="G59" s="27" t="s">
        <v>62</v>
      </c>
      <c r="H59" s="27" t="s">
        <v>363</v>
      </c>
      <c r="I59" s="525">
        <v>1312000</v>
      </c>
      <c r="J59" s="525">
        <v>1372000</v>
      </c>
      <c r="K59" s="525">
        <v>1431000</v>
      </c>
      <c r="L59" s="525">
        <v>1484000</v>
      </c>
      <c r="M59" s="525">
        <v>1536000</v>
      </c>
      <c r="N59" s="525">
        <v>1590000</v>
      </c>
      <c r="O59" s="525">
        <v>1646000</v>
      </c>
      <c r="P59" s="525">
        <v>1704000</v>
      </c>
      <c r="Q59" s="525">
        <v>1739000</v>
      </c>
      <c r="R59" s="525">
        <v>1825000</v>
      </c>
      <c r="S59" s="525">
        <v>1889000</v>
      </c>
      <c r="T59" s="525">
        <v>1955000</v>
      </c>
      <c r="U59" s="525">
        <v>2024000</v>
      </c>
    </row>
    <row r="60" spans="1:36" x14ac:dyDescent="0.2">
      <c r="A60" s="65"/>
      <c r="B60" s="528"/>
      <c r="D60" s="529"/>
      <c r="G60" s="27" t="s">
        <v>365</v>
      </c>
      <c r="H60" s="27" t="s">
        <v>363</v>
      </c>
      <c r="I60" s="525">
        <v>1312000</v>
      </c>
      <c r="J60" s="525">
        <v>1372000</v>
      </c>
      <c r="K60" s="525">
        <v>1431000</v>
      </c>
      <c r="L60" s="525">
        <v>1484000</v>
      </c>
      <c r="M60" s="525">
        <v>1536000</v>
      </c>
      <c r="N60" s="525">
        <v>1590000</v>
      </c>
      <c r="O60" s="525">
        <v>1646000</v>
      </c>
      <c r="P60" s="525">
        <v>1704000</v>
      </c>
      <c r="Q60" s="525">
        <v>1739000</v>
      </c>
      <c r="R60" s="525">
        <v>1825000</v>
      </c>
      <c r="S60" s="525">
        <v>1889000</v>
      </c>
      <c r="T60" s="525">
        <v>1955000</v>
      </c>
      <c r="U60" s="525">
        <v>2024000</v>
      </c>
    </row>
    <row r="61" spans="1:36" x14ac:dyDescent="0.2">
      <c r="A61" s="65"/>
      <c r="B61" s="528"/>
      <c r="D61" s="529"/>
      <c r="G61" s="27" t="s">
        <v>44</v>
      </c>
      <c r="H61" s="27" t="s">
        <v>366</v>
      </c>
      <c r="I61" s="526">
        <v>0.25</v>
      </c>
      <c r="J61" s="22"/>
      <c r="K61" s="22"/>
      <c r="L61" s="21"/>
      <c r="M61" s="22"/>
      <c r="N61" s="22"/>
      <c r="O61" s="22"/>
      <c r="P61" s="22"/>
      <c r="Q61" s="408"/>
      <c r="R61" s="408"/>
    </row>
    <row r="62" spans="1:36" x14ac:dyDescent="0.2">
      <c r="A62" s="65"/>
      <c r="B62" s="528"/>
      <c r="D62" s="529"/>
      <c r="G62" s="27" t="s">
        <v>367</v>
      </c>
      <c r="H62" s="27" t="s">
        <v>363</v>
      </c>
      <c r="I62" s="525">
        <v>100000</v>
      </c>
      <c r="J62" s="22"/>
      <c r="K62" s="22"/>
      <c r="L62" s="21"/>
      <c r="M62" s="22"/>
      <c r="N62" s="22"/>
      <c r="O62" s="22"/>
      <c r="P62" s="22"/>
      <c r="Q62" s="22"/>
      <c r="R62" s="22"/>
    </row>
    <row r="63" spans="1:36" x14ac:dyDescent="0.2">
      <c r="A63" s="65"/>
      <c r="B63" s="528"/>
      <c r="D63" s="529"/>
      <c r="G63" s="27" t="s">
        <v>368</v>
      </c>
      <c r="H63" s="27" t="s">
        <v>363</v>
      </c>
      <c r="I63" s="525">
        <v>58000</v>
      </c>
      <c r="J63" s="22"/>
      <c r="K63" s="22"/>
      <c r="L63" s="21"/>
      <c r="M63" s="22"/>
      <c r="N63" s="22"/>
      <c r="O63" s="22"/>
      <c r="P63" s="22"/>
      <c r="Q63" s="22"/>
      <c r="R63" s="22"/>
    </row>
    <row r="64" spans="1:36" x14ac:dyDescent="0.2">
      <c r="A64" s="65"/>
      <c r="B64" s="528"/>
      <c r="D64" s="529"/>
      <c r="G64" s="27" t="s">
        <v>369</v>
      </c>
      <c r="H64" s="27" t="s">
        <v>363</v>
      </c>
      <c r="I64" s="525">
        <v>34000</v>
      </c>
      <c r="J64" s="22"/>
      <c r="K64" s="22"/>
      <c r="L64" s="21"/>
      <c r="M64" s="22"/>
      <c r="N64" s="22"/>
      <c r="O64" s="22"/>
      <c r="P64" s="22"/>
      <c r="Q64" s="22"/>
      <c r="R64" s="22"/>
    </row>
    <row r="65" spans="1:18" x14ac:dyDescent="0.2">
      <c r="A65" s="65"/>
      <c r="B65" s="528"/>
      <c r="D65" s="529"/>
      <c r="G65" s="27" t="s">
        <v>370</v>
      </c>
      <c r="H65" s="27" t="s">
        <v>363</v>
      </c>
      <c r="I65" s="525">
        <v>23000</v>
      </c>
      <c r="J65" s="22"/>
      <c r="K65" s="22"/>
      <c r="L65" s="21"/>
      <c r="M65" s="22"/>
      <c r="N65" s="22"/>
      <c r="O65" s="22"/>
      <c r="P65" s="22"/>
      <c r="Q65" s="22"/>
      <c r="R65" s="22"/>
    </row>
    <row r="66" spans="1:18" x14ac:dyDescent="0.2">
      <c r="A66" s="65"/>
      <c r="B66" s="528"/>
      <c r="D66" s="529"/>
      <c r="G66" s="27" t="s">
        <v>371</v>
      </c>
      <c r="H66" s="27" t="s">
        <v>363</v>
      </c>
      <c r="I66" s="525">
        <v>39000</v>
      </c>
      <c r="J66" s="22"/>
      <c r="K66" s="22"/>
      <c r="L66" s="21"/>
      <c r="M66" s="22"/>
      <c r="N66" s="22"/>
      <c r="O66" s="22"/>
      <c r="P66" s="22"/>
      <c r="Q66" s="22"/>
      <c r="R66" s="22"/>
    </row>
    <row r="67" spans="1:18" x14ac:dyDescent="0.2">
      <c r="A67" s="65"/>
      <c r="B67" s="528"/>
      <c r="D67" s="529"/>
      <c r="G67" s="27" t="s">
        <v>372</v>
      </c>
      <c r="H67" s="27" t="s">
        <v>373</v>
      </c>
      <c r="I67" s="526">
        <v>0.25</v>
      </c>
      <c r="J67" s="22"/>
      <c r="K67" s="22"/>
      <c r="L67" s="21"/>
      <c r="M67" s="22"/>
      <c r="N67" s="22"/>
      <c r="O67" s="22"/>
      <c r="P67" s="22"/>
      <c r="Q67" s="22"/>
      <c r="R67" s="22"/>
    </row>
    <row r="68" spans="1:18" x14ac:dyDescent="0.2">
      <c r="A68" s="65"/>
      <c r="B68" s="528"/>
      <c r="D68" s="529"/>
      <c r="G68" s="396" t="s">
        <v>374</v>
      </c>
      <c r="H68" s="497" t="s">
        <v>375</v>
      </c>
      <c r="I68" s="22"/>
      <c r="J68" s="22"/>
      <c r="K68" s="22"/>
      <c r="L68" s="22"/>
      <c r="M68" s="22"/>
      <c r="N68" s="22"/>
      <c r="O68" s="22"/>
      <c r="P68" s="22"/>
      <c r="Q68" s="22"/>
      <c r="R68" s="22"/>
    </row>
    <row r="69" spans="1:18" x14ac:dyDescent="0.2">
      <c r="A69" s="65"/>
      <c r="B69" s="528"/>
      <c r="D69" s="529"/>
      <c r="Q69" s="22"/>
      <c r="R69" s="22"/>
    </row>
    <row r="70" spans="1:18" x14ac:dyDescent="0.2">
      <c r="A70" s="65"/>
      <c r="B70" s="528"/>
      <c r="D70" s="529"/>
    </row>
    <row r="71" spans="1:18" x14ac:dyDescent="0.2">
      <c r="A71" s="65"/>
      <c r="B71" s="528"/>
      <c r="D71" s="529"/>
    </row>
    <row r="72" spans="1:18" x14ac:dyDescent="0.2">
      <c r="A72" s="65"/>
      <c r="B72" s="528"/>
      <c r="D72" s="529"/>
    </row>
    <row r="73" spans="1:18" x14ac:dyDescent="0.2">
      <c r="A73" s="65"/>
      <c r="B73" s="528"/>
      <c r="D73" s="529"/>
    </row>
    <row r="74" spans="1:18" x14ac:dyDescent="0.2">
      <c r="A74" s="65"/>
      <c r="B74" s="528"/>
      <c r="D74" s="529"/>
      <c r="G74" s="112" t="s">
        <v>376</v>
      </c>
      <c r="H74" s="112"/>
      <c r="I74" s="112"/>
      <c r="J74" s="112" t="s">
        <v>377</v>
      </c>
      <c r="K74" s="112"/>
      <c r="L74" s="112"/>
      <c r="M74" t="s">
        <v>378</v>
      </c>
    </row>
    <row r="75" spans="1:18" x14ac:dyDescent="0.2">
      <c r="A75" s="65"/>
      <c r="B75" s="528"/>
      <c r="D75" s="529"/>
      <c r="G75" s="112" t="s">
        <v>379</v>
      </c>
      <c r="H75" s="112" t="s">
        <v>380</v>
      </c>
      <c r="I75" s="112"/>
      <c r="J75" s="112">
        <v>0.2</v>
      </c>
      <c r="K75" s="112"/>
      <c r="L75" s="112"/>
      <c r="M75" t="s">
        <v>381</v>
      </c>
    </row>
    <row r="76" spans="1:18" x14ac:dyDescent="0.2">
      <c r="A76" s="65"/>
      <c r="B76" s="528"/>
      <c r="D76" s="529"/>
      <c r="G76" s="112" t="s">
        <v>382</v>
      </c>
      <c r="H76" s="112" t="s">
        <v>380</v>
      </c>
      <c r="I76" s="112"/>
      <c r="J76" s="112" t="s">
        <v>383</v>
      </c>
      <c r="K76" s="112"/>
      <c r="L76" s="112"/>
      <c r="M76" t="s">
        <v>384</v>
      </c>
    </row>
    <row r="77" spans="1:18" x14ac:dyDescent="0.2">
      <c r="A77" s="65"/>
      <c r="B77" s="528"/>
      <c r="D77" s="529"/>
      <c r="G77" s="112" t="s">
        <v>385</v>
      </c>
      <c r="H77" s="112"/>
      <c r="I77" s="112"/>
      <c r="J77" s="112">
        <v>0.8</v>
      </c>
      <c r="K77" s="112"/>
      <c r="L77" s="112"/>
      <c r="M77" t="s">
        <v>386</v>
      </c>
    </row>
    <row r="78" spans="1:18" x14ac:dyDescent="0.2">
      <c r="A78" s="65"/>
      <c r="B78" s="528"/>
      <c r="D78" s="529"/>
      <c r="G78" s="112" t="s">
        <v>387</v>
      </c>
      <c r="H78" s="112"/>
      <c r="I78" s="112"/>
      <c r="J78" s="112"/>
      <c r="K78" s="112"/>
      <c r="L78" s="112"/>
      <c r="M78" s="2" t="s">
        <v>388</v>
      </c>
    </row>
    <row r="79" spans="1:18" x14ac:dyDescent="0.2">
      <c r="A79" s="65"/>
      <c r="B79" s="528"/>
      <c r="D79" s="529"/>
      <c r="G79" s="112" t="s">
        <v>389</v>
      </c>
      <c r="H79" s="112" t="s">
        <v>390</v>
      </c>
      <c r="I79" s="112"/>
      <c r="J79" s="112"/>
      <c r="K79" s="112"/>
      <c r="L79" s="112"/>
    </row>
    <row r="80" spans="1:18" x14ac:dyDescent="0.2">
      <c r="A80" s="65"/>
      <c r="B80" s="528"/>
      <c r="D80" s="529"/>
      <c r="G80" s="112" t="s">
        <v>391</v>
      </c>
      <c r="H80" s="112" t="s">
        <v>380</v>
      </c>
      <c r="I80" s="112"/>
    </row>
    <row r="81" spans="1:9" x14ac:dyDescent="0.2">
      <c r="A81" s="65"/>
      <c r="B81" s="528"/>
      <c r="D81" s="529"/>
      <c r="G81" s="112" t="s">
        <v>392</v>
      </c>
      <c r="H81" s="112"/>
      <c r="I81" s="112"/>
    </row>
    <row r="82" spans="1:9" x14ac:dyDescent="0.2">
      <c r="A82" s="65"/>
      <c r="B82" s="528"/>
      <c r="D82" s="529"/>
      <c r="G82" s="112" t="s">
        <v>393</v>
      </c>
      <c r="H82" s="112"/>
      <c r="I82" s="112"/>
    </row>
    <row r="83" spans="1:9" x14ac:dyDescent="0.2">
      <c r="A83" s="65"/>
      <c r="B83" s="528"/>
      <c r="D83" s="529"/>
    </row>
    <row r="84" spans="1:9" x14ac:dyDescent="0.2">
      <c r="A84" s="65"/>
      <c r="B84" s="528"/>
      <c r="D84" s="529"/>
    </row>
    <row r="85" spans="1:9" x14ac:dyDescent="0.2">
      <c r="A85" s="65"/>
      <c r="B85" s="528"/>
      <c r="D85" s="529"/>
    </row>
    <row r="86" spans="1:9" x14ac:dyDescent="0.2">
      <c r="A86" s="65"/>
      <c r="B86" s="528"/>
      <c r="D86" s="529"/>
      <c r="G86" s="2" t="s">
        <v>394</v>
      </c>
    </row>
    <row r="87" spans="1:9" x14ac:dyDescent="0.2">
      <c r="A87" s="65"/>
      <c r="B87" s="528"/>
      <c r="D87" s="529"/>
      <c r="G87" s="2" t="s">
        <v>395</v>
      </c>
    </row>
    <row r="88" spans="1:9" x14ac:dyDescent="0.2">
      <c r="A88" s="65"/>
      <c r="B88" s="528"/>
      <c r="D88" s="529"/>
      <c r="G88" s="2" t="s">
        <v>396</v>
      </c>
    </row>
    <row r="89" spans="1:9" x14ac:dyDescent="0.2">
      <c r="A89" s="65"/>
      <c r="B89" s="528"/>
      <c r="D89" s="529"/>
      <c r="G89" s="2" t="s">
        <v>397</v>
      </c>
    </row>
    <row r="90" spans="1:9" x14ac:dyDescent="0.2">
      <c r="A90" s="65"/>
      <c r="B90" s="528"/>
      <c r="D90" s="529"/>
      <c r="G90" s="2" t="s">
        <v>398</v>
      </c>
    </row>
    <row r="91" spans="1:9" x14ac:dyDescent="0.2">
      <c r="A91" s="65"/>
      <c r="B91" s="528"/>
      <c r="D91" s="529"/>
      <c r="G91" s="2" t="s">
        <v>399</v>
      </c>
    </row>
    <row r="92" spans="1:9" x14ac:dyDescent="0.2">
      <c r="A92" s="65"/>
      <c r="B92" s="528"/>
      <c r="D92" s="529"/>
      <c r="G92" s="2" t="s">
        <v>400</v>
      </c>
    </row>
    <row r="93" spans="1:9" x14ac:dyDescent="0.2">
      <c r="A93" s="65"/>
      <c r="B93" s="528"/>
      <c r="D93" s="529"/>
      <c r="G93" s="2" t="s">
        <v>401</v>
      </c>
    </row>
    <row r="94" spans="1:9" x14ac:dyDescent="0.2">
      <c r="A94" s="65"/>
      <c r="B94" s="528"/>
      <c r="D94" s="529"/>
      <c r="G94" s="2" t="s">
        <v>402</v>
      </c>
    </row>
    <row r="95" spans="1:9" x14ac:dyDescent="0.2">
      <c r="A95" s="65"/>
      <c r="B95" s="528"/>
      <c r="D95" s="529"/>
      <c r="G95" s="2" t="s">
        <v>403</v>
      </c>
    </row>
    <row r="96" spans="1:9" x14ac:dyDescent="0.2">
      <c r="A96" s="65"/>
      <c r="B96" s="528"/>
      <c r="D96" s="529"/>
    </row>
    <row r="97" spans="1:4" x14ac:dyDescent="0.2">
      <c r="A97" s="65"/>
      <c r="B97" s="528"/>
      <c r="D97" s="529"/>
    </row>
    <row r="98" spans="1:4" x14ac:dyDescent="0.2">
      <c r="A98" s="65"/>
      <c r="B98" s="528"/>
      <c r="D98" s="529"/>
    </row>
    <row r="99" spans="1:4" x14ac:dyDescent="0.2">
      <c r="A99" s="65"/>
      <c r="B99" s="528"/>
      <c r="D99" s="529"/>
    </row>
    <row r="100" spans="1:4" x14ac:dyDescent="0.2">
      <c r="A100" s="65"/>
      <c r="B100" s="528"/>
      <c r="D100" s="529"/>
    </row>
    <row r="101" spans="1:4" x14ac:dyDescent="0.2">
      <c r="A101" s="65"/>
      <c r="B101" s="528"/>
      <c r="D101" s="529"/>
    </row>
    <row r="102" spans="1:4" x14ac:dyDescent="0.2">
      <c r="A102" s="65"/>
      <c r="B102" s="528"/>
      <c r="D102" s="529"/>
    </row>
    <row r="103" spans="1:4" x14ac:dyDescent="0.2">
      <c r="A103" s="65"/>
      <c r="B103" s="528"/>
      <c r="D103" s="529"/>
    </row>
    <row r="104" spans="1:4" x14ac:dyDescent="0.2">
      <c r="A104" s="65"/>
      <c r="B104" s="528"/>
      <c r="D104" s="529"/>
    </row>
    <row r="105" spans="1:4" x14ac:dyDescent="0.2">
      <c r="A105" s="65"/>
      <c r="B105" s="528"/>
      <c r="D105" s="529"/>
    </row>
    <row r="106" spans="1:4" x14ac:dyDescent="0.2">
      <c r="A106" s="65"/>
      <c r="B106" s="528"/>
      <c r="D106" s="529"/>
    </row>
    <row r="107" spans="1:4" x14ac:dyDescent="0.2">
      <c r="A107" s="65"/>
      <c r="B107" s="528"/>
      <c r="D107" s="529"/>
    </row>
  </sheetData>
  <sheetProtection formatCells="0" formatColumns="0" formatRows="0"/>
  <phoneticPr fontId="20" type="noConversion"/>
  <conditionalFormatting sqref="G35:G36">
    <cfRule type="expression" dxfId="27" priority="24" stopIfTrue="1">
      <formula>#REF!="NEI"</formula>
    </cfRule>
  </conditionalFormatting>
  <conditionalFormatting sqref="G39">
    <cfRule type="expression" dxfId="26" priority="23" stopIfTrue="1">
      <formula>#REF!="NEI"</formula>
    </cfRule>
  </conditionalFormatting>
  <conditionalFormatting sqref="G53:H67">
    <cfRule type="expression" dxfId="25" priority="8" stopIfTrue="1">
      <formula>#REF!="NEI"</formula>
    </cfRule>
  </conditionalFormatting>
  <conditionalFormatting sqref="G42:R43">
    <cfRule type="expression" dxfId="24" priority="31" stopIfTrue="1">
      <formula>#REF!="NEI"</formula>
    </cfRule>
  </conditionalFormatting>
  <conditionalFormatting sqref="I61:I67">
    <cfRule type="expression" dxfId="23" priority="14" stopIfTrue="1">
      <formula>#REF!="NEI"</formula>
    </cfRule>
  </conditionalFormatting>
  <conditionalFormatting sqref="I53:U60 L68">
    <cfRule type="expression" dxfId="22" priority="22" stopIfTrue="1">
      <formula>#REF!="NEI"</formula>
    </cfRule>
  </conditionalFormatting>
  <conditionalFormatting sqref="P41">
    <cfRule type="expression" dxfId="21" priority="33" stopIfTrue="1">
      <formula>#REF!="NEI"</formula>
    </cfRule>
  </conditionalFormatting>
  <conditionalFormatting sqref="Q61:R61">
    <cfRule type="expression" dxfId="20" priority="3" stopIfTrue="1">
      <formula>#REF!="NEI"</formula>
    </cfRule>
  </conditionalFormatting>
  <conditionalFormatting sqref="S20:W20 S23:W23 S27:W28 H35:I35 K35:U35 I37 G38:H38 J38:R38">
    <cfRule type="expression" dxfId="19" priority="29" stopIfTrue="1">
      <formula>#REF!="NEI"</formula>
    </cfRule>
  </conditionalFormatting>
  <hyperlinks>
    <hyperlink ref="H68" r:id="rId1" xr:uid="{00000000-0004-0000-0E00-000000000000}"/>
  </hyperlinks>
  <printOptions headings="1"/>
  <pageMargins left="0.55000000000000004" right="0.25" top="0.98425196850393704" bottom="0.98425196850393704" header="0.51181102362204722" footer="0.51181102362204722"/>
  <pageSetup paperSize="9" scale="80" orientation="portrait" cellComments="atEnd" r:id="rId2"/>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0070C0"/>
    <pageSetUpPr fitToPage="1"/>
  </sheetPr>
  <dimension ref="B1:N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3" width="10.85546875" customWidth="1"/>
    <col min="14" max="14" width="10.140625" customWidth="1"/>
    <col min="15" max="15" width="10.5703125" customWidth="1"/>
  </cols>
  <sheetData>
    <row r="1" spans="2:13" ht="15.75" x14ac:dyDescent="0.25">
      <c r="B1" s="50" t="s">
        <v>404</v>
      </c>
    </row>
    <row r="3" spans="2:13" ht="15" x14ac:dyDescent="0.25">
      <c r="B3" s="43" t="s">
        <v>405</v>
      </c>
    </row>
    <row r="4" spans="2:13"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141</v>
      </c>
    </row>
    <row r="5" spans="2:13" x14ac:dyDescent="0.2">
      <c r="B5" s="2" t="s">
        <v>187</v>
      </c>
      <c r="C5" s="51" t="e">
        <f>Prosjektcontroller!D17+Prosjektcontroller!D18+Prosjektcontroller!D19+Prosjektcontroller!D28+Prosjektcontroller!D29</f>
        <v>#REF!</v>
      </c>
      <c r="D5" s="51" t="e">
        <f>Prosjektcontroller!E17+Prosjektcontroller!E18+Prosjektcontroller!E19+Prosjektcontroller!E28+Prosjektcontroller!E29</f>
        <v>#REF!</v>
      </c>
      <c r="E5" s="51" t="e">
        <f>Prosjektcontroller!F17+Prosjektcontroller!F18+Prosjektcontroller!F19+Prosjektcontroller!F28+Prosjektcontroller!F29</f>
        <v>#REF!</v>
      </c>
      <c r="F5" s="51" t="e">
        <f>Prosjektcontroller!G17+Prosjektcontroller!G18+Prosjektcontroller!G19+Prosjektcontroller!G28+Prosjektcontroller!G29</f>
        <v>#REF!</v>
      </c>
      <c r="G5" s="51" t="e">
        <f>Prosjektcontroller!H17+Prosjektcontroller!H18+Prosjektcontroller!H19+Prosjektcontroller!H28+Prosjektcontroller!H29</f>
        <v>#REF!</v>
      </c>
      <c r="H5" s="51" t="e">
        <f>Prosjektcontroller!I17+Prosjektcontroller!I18+Prosjektcontroller!I19+Prosjektcontroller!I28+Prosjektcontroller!I29</f>
        <v>#REF!</v>
      </c>
      <c r="I5" s="51" t="e">
        <f>Prosjektcontroller!J17+Prosjektcontroller!J18+Prosjektcontroller!J19+Prosjektcontroller!J28+Prosjektcontroller!J29</f>
        <v>#REF!</v>
      </c>
      <c r="J5" s="51" t="e">
        <f>Prosjektcontroller!K17+Prosjektcontroller!K18+Prosjektcontroller!K19+Prosjektcontroller!K28+Prosjektcontroller!K29</f>
        <v>#REF!</v>
      </c>
      <c r="K5" s="51" t="e">
        <f>Prosjektcontroller!L17+Prosjektcontroller!L18+Prosjektcontroller!L19+Prosjektcontroller!L28+Prosjektcontroller!L29</f>
        <v>#REF!</v>
      </c>
      <c r="L5" s="51" t="e">
        <f>Prosjektcontroller!M17+Prosjektcontroller!M18+Prosjektcontroller!M19+Prosjektcontroller!M28+Prosjektcontroller!M29</f>
        <v>#REF!</v>
      </c>
      <c r="M5" s="51" t="e">
        <f>SUM(C5:L5)</f>
        <v>#REF!</v>
      </c>
    </row>
    <row r="6" spans="2:13" x14ac:dyDescent="0.2">
      <c r="B6" s="2" t="s">
        <v>406</v>
      </c>
      <c r="C6" s="51">
        <f>SUMIF(Budsjett!$B$3:$B$126,"Innkjøp av FoU-tjenester",Budsjett!J3:J126)</f>
        <v>0</v>
      </c>
      <c r="D6" s="51">
        <f>SUMIF(Budsjett!$B$3:$B$126,"Innkjøp av FoU-tjenester",Budsjett!K3:K126)</f>
        <v>0</v>
      </c>
      <c r="E6" s="51">
        <f>SUMIF(Budsjett!$B$3:$B$126,"Innkjøp av FoU-tjenester",Budsjett!L3:L126)</f>
        <v>0</v>
      </c>
      <c r="F6" s="51">
        <f>SUMIF(Budsjett!$B$3:$B$126,"Innkjøp av FoU-tjenester",Budsjett!M3:M126)</f>
        <v>0</v>
      </c>
      <c r="G6" s="51">
        <f>SUMIF(Budsjett!$B$3:$B$126,"Innkjøp av FoU-tjenester",Budsjett!N3:N126)</f>
        <v>0</v>
      </c>
      <c r="H6" s="51">
        <f>SUMIF(Budsjett!$B$3:$B$126,"Innkjøp av FoU-tjenester",Budsjett!O3:O126)</f>
        <v>0</v>
      </c>
      <c r="I6" s="51">
        <f>SUMIF(Budsjett!$B$3:$B$126,"Innkjøp av FoU-tjenester",Budsjett!P3:P126)</f>
        <v>0</v>
      </c>
      <c r="J6" s="51">
        <f>SUMIF(Budsjett!$B$3:$B$126,"Innkjøp av FoU-tjenester",Budsjett!Q3:Q126)</f>
        <v>0</v>
      </c>
      <c r="K6" s="51">
        <f>SUMIF(Budsjett!$B$3:$B$126,"Innkjøp av FoU-tjenester",Budsjett!R3:R126)</f>
        <v>0</v>
      </c>
      <c r="L6" s="51">
        <f>SUMIF(Budsjett!$B$3:$B$126,"Innkjøp av FoU-tjenester",Budsjett!S3:S126)</f>
        <v>0</v>
      </c>
      <c r="M6" s="51">
        <f>SUM(C6:L6)</f>
        <v>0</v>
      </c>
    </row>
    <row r="7" spans="2:13" x14ac:dyDescent="0.2">
      <c r="B7" s="2" t="s">
        <v>407</v>
      </c>
      <c r="C7" s="51" t="e">
        <f>Budsjett!#REF!+Budsjett!#REF!+SUMIF(Budsjett!$B$3:$B$134,"Utstyr (kun nasjonal infrastruktur)",Budsjett!J3:J134)</f>
        <v>#REF!</v>
      </c>
      <c r="D7" s="51" t="e">
        <f>Budsjett!#REF!+Budsjett!#REF!+SUMIF(Budsjett!$B$3:$B$134,"Utstyr (kun nasjonal infrastruktur)",Budsjett!K3:K134)</f>
        <v>#REF!</v>
      </c>
      <c r="E7" s="51" t="e">
        <f>Budsjett!#REF!+Budsjett!#REF!+SUMIF(Budsjett!$B$3:$B$134,"Utstyr (kun nasjonal infrastruktur)",Budsjett!L3:L134)</f>
        <v>#REF!</v>
      </c>
      <c r="F7" s="51" t="e">
        <f>Budsjett!#REF!+Budsjett!#REF!+SUMIF(Budsjett!$B$3:$B$134,"Utstyr (kun nasjonal infrastruktur)",Budsjett!M3:M134)</f>
        <v>#REF!</v>
      </c>
      <c r="G7" s="51" t="e">
        <f>Budsjett!#REF!+Budsjett!#REF!+SUMIF(Budsjett!$B$3:$B$134,"Utstyr (kun nasjonal infrastruktur)",Budsjett!N3:N134)</f>
        <v>#REF!</v>
      </c>
      <c r="H7" s="51" t="e">
        <f>Budsjett!#REF!+Budsjett!#REF!+SUMIF(Budsjett!$B$3:$B$134,"Utstyr (kun nasjonal infrastruktur)",Budsjett!O3:O134)</f>
        <v>#REF!</v>
      </c>
      <c r="I7" s="51" t="e">
        <f>Budsjett!#REF!+Budsjett!#REF!+SUMIF(Budsjett!$B$3:$B$134,"Utstyr (kun nasjonal infrastruktur)",Budsjett!P3:P134)</f>
        <v>#REF!</v>
      </c>
      <c r="J7" s="51" t="e">
        <f>Budsjett!#REF!+Budsjett!#REF!+SUMIF(Budsjett!$B$3:$B$134,"Utstyr (kun nasjonal infrastruktur)",Budsjett!Q3:Q134)</f>
        <v>#REF!</v>
      </c>
      <c r="K7" s="51" t="e">
        <f>Budsjett!#REF!+Budsjett!#REF!+SUMIF(Budsjett!$B$3:$B$134,"Utstyr (kun nasjonal infrastruktur)",Budsjett!R3:R134)</f>
        <v>#REF!</v>
      </c>
      <c r="L7" s="51" t="e">
        <f>Budsjett!#REF!+Budsjett!#REF!+SUMIF(Budsjett!$B$3:$B$134,"Utstyr (kun nasjonal infrastruktur)",Budsjett!S3:S134)</f>
        <v>#REF!</v>
      </c>
      <c r="M7" s="51" t="e">
        <f>SUM(C7:L7)</f>
        <v>#REF!</v>
      </c>
    </row>
    <row r="8" spans="2:13" x14ac:dyDescent="0.2">
      <c r="B8" s="2" t="s">
        <v>408</v>
      </c>
      <c r="C8" s="51" t="e">
        <f>SUMIF(Budsjett!$B$3:$B$126,"Lab./feltundersøkelser",Budsjett!J3:J126)+SUMIF(Budsjett!$B$3:$B$126,"Reiser/konferanser/mv.",Budsjett!J3:J126)+SUMIF(Budsjett!$B$3:$B$126,"Andre driftskostnader",Budsjett!J3:J126)+Budsjett!#REF!+Budsjett!#REF!+Budsjett!#REF!</f>
        <v>#REF!</v>
      </c>
      <c r="D8" s="51" t="e">
        <f>SUMIF(Budsjett!$B$3:$B$126,"Lab./feltundersøkelser",Budsjett!K3:K126)+SUMIF(Budsjett!$B$3:$B$126,"Reiser/konferanser/mv.",Budsjett!K3:K126)+SUMIF(Budsjett!$B$3:$B$126,"Andre driftskostnader",Budsjett!K3:K126)+Budsjett!#REF!+Budsjett!#REF!+Budsjett!#REF!</f>
        <v>#REF!</v>
      </c>
      <c r="E8" s="51" t="e">
        <f>SUMIF(Budsjett!$B$3:$B$126,"Lab./feltundersøkelser",Budsjett!L3:L126)+SUMIF(Budsjett!$B$3:$B$126,"Reiser/konferanser/mv.",Budsjett!L3:L126)+SUMIF(Budsjett!$B$3:$B$126,"Andre driftskostnader",Budsjett!L3:L126)+Budsjett!#REF!+Budsjett!#REF!+Budsjett!#REF!</f>
        <v>#REF!</v>
      </c>
      <c r="F8" s="51" t="e">
        <f>SUMIF(Budsjett!$B$3:$B$126,"Lab./feltundersøkelser",Budsjett!M3:M126)+SUMIF(Budsjett!$B$3:$B$126,"Reiser/konferanser/mv.",Budsjett!M3:M126)+SUMIF(Budsjett!$B$3:$B$126,"Andre driftskostnader",Budsjett!M3:M126)+Budsjett!#REF!+Budsjett!#REF!+Budsjett!#REF!</f>
        <v>#REF!</v>
      </c>
      <c r="G8" s="51" t="e">
        <f>SUMIF(Budsjett!$B$3:$B$126,"Lab./feltundersøkelser",Budsjett!N3:N126)+SUMIF(Budsjett!$B$3:$B$126,"Reiser/konferanser/mv.",Budsjett!N3:N126)+SUMIF(Budsjett!$B$3:$B$126,"Andre driftskostnader",Budsjett!N3:N126)+Budsjett!#REF!+Budsjett!#REF!+Budsjett!#REF!</f>
        <v>#REF!</v>
      </c>
      <c r="H8" s="51" t="e">
        <f>SUMIF(Budsjett!$B$3:$B$126,"Lab./feltundersøkelser",Budsjett!O3:O126)+SUMIF(Budsjett!$B$3:$B$126,"Reiser/konferanser/mv.",Budsjett!O3:O126)+SUMIF(Budsjett!$B$3:$B$126,"Andre driftskostnader",Budsjett!O3:O126)+Budsjett!#REF!+Budsjett!#REF!+Budsjett!#REF!</f>
        <v>#REF!</v>
      </c>
      <c r="I8" s="51" t="e">
        <f>SUMIF(Budsjett!$B$3:$B$126,"Lab./feltundersøkelser",Budsjett!P3:P126)+SUMIF(Budsjett!$B$3:$B$126,"Reiser/konferanser/mv.",Budsjett!P3:P126)+SUMIF(Budsjett!$B$3:$B$126,"Andre driftskostnader",Budsjett!P3:P126)+Budsjett!#REF!+Budsjett!#REF!+Budsjett!#REF!</f>
        <v>#REF!</v>
      </c>
      <c r="J8" s="51" t="e">
        <f>SUMIF(Budsjett!$B$3:$B$126,"Lab./feltundersøkelser",Budsjett!Q3:Q126)+SUMIF(Budsjett!$B$3:$B$126,"Reiser/konferanser/mv.",Budsjett!Q3:Q126)+SUMIF(Budsjett!$B$3:$B$126,"Andre driftskostnader",Budsjett!Q3:Q126)+Budsjett!#REF!+Budsjett!#REF!+Budsjett!#REF!</f>
        <v>#REF!</v>
      </c>
      <c r="K8" s="51" t="e">
        <f>SUMIF(Budsjett!$B$3:$B$126,"Lab./feltundersøkelser",Budsjett!R3:R126)+SUMIF(Budsjett!$B$3:$B$126,"Reiser/konferanser/mv.",Budsjett!R3:R126)+SUMIF(Budsjett!$B$3:$B$126,"Andre driftskostnader",Budsjett!R3:R126)+Budsjett!#REF!+Budsjett!#REF!+Budsjett!#REF!</f>
        <v>#REF!</v>
      </c>
      <c r="L8" s="51" t="e">
        <f>SUMIF(Budsjett!$B$3:$B$126,"Lab./feltundersøkelser",Budsjett!S3:S126)+SUMIF(Budsjett!$B$3:$B$126,"Reiser/konferanser/mv.",Budsjett!S3:S126)+SUMIF(Budsjett!$B$3:$B$126,"Andre driftskostnader",Budsjett!S3:S126)+Budsjett!#REF!+Budsjett!#REF!+Budsjett!#REF!</f>
        <v>#REF!</v>
      </c>
      <c r="M8" s="51" t="e">
        <f>SUM(C8:L8)</f>
        <v>#REF!</v>
      </c>
    </row>
    <row r="9" spans="2:13" ht="15" x14ac:dyDescent="0.25">
      <c r="B9" s="12" t="s">
        <v>409</v>
      </c>
      <c r="C9" s="52" t="e">
        <f t="shared" ref="C9:L9" si="0">SUM(C5:C8)</f>
        <v>#REF!</v>
      </c>
      <c r="D9" s="52" t="e">
        <f t="shared" si="0"/>
        <v>#REF!</v>
      </c>
      <c r="E9" s="52" t="e">
        <f t="shared" si="0"/>
        <v>#REF!</v>
      </c>
      <c r="F9" s="52" t="e">
        <f t="shared" si="0"/>
        <v>#REF!</v>
      </c>
      <c r="G9" s="52" t="e">
        <f t="shared" si="0"/>
        <v>#REF!</v>
      </c>
      <c r="H9" s="52" t="e">
        <f t="shared" si="0"/>
        <v>#REF!</v>
      </c>
      <c r="I9" s="52" t="e">
        <f t="shared" si="0"/>
        <v>#REF!</v>
      </c>
      <c r="J9" s="52" t="e">
        <f t="shared" si="0"/>
        <v>#REF!</v>
      </c>
      <c r="K9" s="52" t="e">
        <f t="shared" si="0"/>
        <v>#REF!</v>
      </c>
      <c r="L9" s="52" t="e">
        <f t="shared" si="0"/>
        <v>#REF!</v>
      </c>
      <c r="M9" s="52" t="e">
        <f>SUM(M5:M8)</f>
        <v>#REF!</v>
      </c>
    </row>
    <row r="10" spans="2:13" x14ac:dyDescent="0.2">
      <c r="C10" s="44"/>
      <c r="D10" s="44"/>
      <c r="E10" s="44"/>
      <c r="F10" s="44"/>
      <c r="G10" s="44"/>
      <c r="H10" s="44"/>
      <c r="I10" s="44"/>
      <c r="J10" s="44"/>
      <c r="K10" s="44"/>
      <c r="L10" s="44"/>
      <c r="M10" s="44"/>
    </row>
    <row r="11" spans="2:13" ht="15" x14ac:dyDescent="0.25">
      <c r="B11" s="43" t="s">
        <v>410</v>
      </c>
    </row>
    <row r="12" spans="2:13" x14ac:dyDescent="0.2">
      <c r="B12" s="49"/>
      <c r="C12" s="74" t="e">
        <f>C4</f>
        <v>#REF!</v>
      </c>
      <c r="D12" s="74" t="e">
        <f t="shared" ref="D12:L12" si="1">D4</f>
        <v>#REF!</v>
      </c>
      <c r="E12" s="74" t="e">
        <f t="shared" si="1"/>
        <v>#REF!</v>
      </c>
      <c r="F12" s="74" t="e">
        <f t="shared" si="1"/>
        <v>#REF!</v>
      </c>
      <c r="G12" s="74" t="e">
        <f t="shared" si="1"/>
        <v>#REF!</v>
      </c>
      <c r="H12" s="74" t="e">
        <f t="shared" si="1"/>
        <v>#REF!</v>
      </c>
      <c r="I12" s="74" t="e">
        <f t="shared" si="1"/>
        <v>#REF!</v>
      </c>
      <c r="J12" s="74" t="e">
        <f t="shared" si="1"/>
        <v>#REF!</v>
      </c>
      <c r="K12" s="74" t="e">
        <f t="shared" si="1"/>
        <v>#REF!</v>
      </c>
      <c r="L12" s="74" t="e">
        <f t="shared" si="1"/>
        <v>#REF!</v>
      </c>
      <c r="M12" s="49" t="s">
        <v>141</v>
      </c>
    </row>
    <row r="13" spans="2:13" x14ac:dyDescent="0.2">
      <c r="B13" s="2" t="s">
        <v>411</v>
      </c>
      <c r="C13" s="358"/>
      <c r="D13" s="358"/>
      <c r="E13" s="358"/>
      <c r="F13" s="358"/>
      <c r="G13" s="358"/>
      <c r="H13" s="358"/>
      <c r="I13" s="358"/>
      <c r="J13" s="358"/>
      <c r="K13" s="358"/>
      <c r="L13" s="358"/>
      <c r="M13" s="51">
        <f>SUM(C13:L13)</f>
        <v>0</v>
      </c>
    </row>
    <row r="14" spans="2:13" x14ac:dyDescent="0.2">
      <c r="B14" s="2" t="s">
        <v>412</v>
      </c>
      <c r="C14" s="76"/>
      <c r="D14" s="76"/>
      <c r="E14" s="76"/>
      <c r="F14" s="76"/>
      <c r="G14" s="76"/>
      <c r="H14" s="76"/>
      <c r="I14" s="76"/>
      <c r="J14" s="76"/>
      <c r="K14" s="76"/>
      <c r="L14" s="76"/>
      <c r="M14" s="51">
        <f>SUM(C14:L14)</f>
        <v>0</v>
      </c>
    </row>
    <row r="15" spans="2:13" x14ac:dyDescent="0.2">
      <c r="B15" s="2" t="s">
        <v>413</v>
      </c>
      <c r="C15" s="51" t="e">
        <f>C9-C13-C14-C16-C17</f>
        <v>#REF!</v>
      </c>
      <c r="D15" s="51" t="e">
        <f t="shared" ref="D15:L15" si="2">D9-D13-D14-D16-D17</f>
        <v>#REF!</v>
      </c>
      <c r="E15" s="51" t="e">
        <f t="shared" si="2"/>
        <v>#REF!</v>
      </c>
      <c r="F15" s="51" t="e">
        <f t="shared" si="2"/>
        <v>#REF!</v>
      </c>
      <c r="G15" s="51" t="e">
        <f t="shared" si="2"/>
        <v>#REF!</v>
      </c>
      <c r="H15" s="51" t="e">
        <f t="shared" si="2"/>
        <v>#REF!</v>
      </c>
      <c r="I15" s="51" t="e">
        <f t="shared" si="2"/>
        <v>#REF!</v>
      </c>
      <c r="J15" s="51" t="e">
        <f t="shared" si="2"/>
        <v>#REF!</v>
      </c>
      <c r="K15" s="51" t="e">
        <f t="shared" si="2"/>
        <v>#REF!</v>
      </c>
      <c r="L15" s="51" t="e">
        <f t="shared" si="2"/>
        <v>#REF!</v>
      </c>
      <c r="M15" s="51" t="e">
        <f>SUM(C15:L15)</f>
        <v>#REF!</v>
      </c>
    </row>
    <row r="16" spans="2:13" x14ac:dyDescent="0.2">
      <c r="B16" s="2" t="s">
        <v>414</v>
      </c>
      <c r="C16" s="75"/>
      <c r="D16" s="75"/>
      <c r="E16" s="75"/>
      <c r="F16" s="75"/>
      <c r="G16" s="75"/>
      <c r="H16" s="75"/>
      <c r="I16" s="75"/>
      <c r="J16" s="75"/>
      <c r="K16" s="75"/>
      <c r="L16" s="75"/>
      <c r="M16" s="51">
        <f>SUM(C16:L16)</f>
        <v>0</v>
      </c>
    </row>
    <row r="17" spans="2:14" x14ac:dyDescent="0.2">
      <c r="B17" s="2" t="s">
        <v>415</v>
      </c>
      <c r="C17" s="75"/>
      <c r="D17" s="75"/>
      <c r="E17" s="75"/>
      <c r="F17" s="75"/>
      <c r="G17" s="75"/>
      <c r="H17" s="75"/>
      <c r="I17" s="75"/>
      <c r="J17" s="75"/>
      <c r="K17" s="75"/>
      <c r="L17" s="75"/>
      <c r="M17" s="51">
        <f>SUM(C17:L17)</f>
        <v>0</v>
      </c>
    </row>
    <row r="18" spans="2:14" ht="15" x14ac:dyDescent="0.25">
      <c r="B18" s="12" t="s">
        <v>409</v>
      </c>
      <c r="C18" s="52" t="e">
        <f>SUM(C13:C17)</f>
        <v>#REF!</v>
      </c>
      <c r="D18" s="52" t="e">
        <f t="shared" ref="D18:L18" si="3">SUM(D14:D17)</f>
        <v>#REF!</v>
      </c>
      <c r="E18" s="52" t="e">
        <f t="shared" si="3"/>
        <v>#REF!</v>
      </c>
      <c r="F18" s="52" t="e">
        <f t="shared" si="3"/>
        <v>#REF!</v>
      </c>
      <c r="G18" s="52" t="e">
        <f t="shared" si="3"/>
        <v>#REF!</v>
      </c>
      <c r="H18" s="52" t="e">
        <f t="shared" si="3"/>
        <v>#REF!</v>
      </c>
      <c r="I18" s="52" t="e">
        <f t="shared" si="3"/>
        <v>#REF!</v>
      </c>
      <c r="J18" s="52" t="e">
        <f t="shared" si="3"/>
        <v>#REF!</v>
      </c>
      <c r="K18" s="52" t="e">
        <f t="shared" si="3"/>
        <v>#REF!</v>
      </c>
      <c r="L18" s="52" t="e">
        <f t="shared" si="3"/>
        <v>#REF!</v>
      </c>
      <c r="M18" s="52" t="e">
        <f t="shared" ref="M18" si="4">SUM(M13:M17)</f>
        <v>#REF!</v>
      </c>
    </row>
    <row r="20" spans="2:14" ht="15" x14ac:dyDescent="0.25">
      <c r="B20" s="43" t="s">
        <v>416</v>
      </c>
    </row>
    <row r="21" spans="2:14" x14ac:dyDescent="0.2">
      <c r="B21" s="49"/>
      <c r="C21" s="49" t="e">
        <f>C4</f>
        <v>#REF!</v>
      </c>
      <c r="D21" s="49" t="e">
        <f t="shared" ref="D21:L21" si="5">D4</f>
        <v>#REF!</v>
      </c>
      <c r="E21" s="49" t="e">
        <f t="shared" si="5"/>
        <v>#REF!</v>
      </c>
      <c r="F21" s="49" t="e">
        <f t="shared" si="5"/>
        <v>#REF!</v>
      </c>
      <c r="G21" s="49" t="e">
        <f t="shared" si="5"/>
        <v>#REF!</v>
      </c>
      <c r="H21" s="49" t="e">
        <f t="shared" si="5"/>
        <v>#REF!</v>
      </c>
      <c r="I21" s="49" t="e">
        <f t="shared" si="5"/>
        <v>#REF!</v>
      </c>
      <c r="J21" s="49" t="e">
        <f t="shared" si="5"/>
        <v>#REF!</v>
      </c>
      <c r="K21" s="49" t="e">
        <f t="shared" si="5"/>
        <v>#REF!</v>
      </c>
      <c r="L21" s="49" t="e">
        <f t="shared" si="5"/>
        <v>#REF!</v>
      </c>
      <c r="M21" s="49" t="s">
        <v>141</v>
      </c>
      <c r="N21" s="49" t="s">
        <v>417</v>
      </c>
    </row>
    <row r="22" spans="2:14" x14ac:dyDescent="0.2">
      <c r="B22" s="2" t="s">
        <v>58</v>
      </c>
      <c r="C22" s="51" t="e">
        <f>C27-C26-C25-C24-C23</f>
        <v>#REF!</v>
      </c>
      <c r="D22" s="51" t="e">
        <f t="shared" ref="D22:L22" si="6">D27-D26-D25-D24-D23</f>
        <v>#REF!</v>
      </c>
      <c r="E22" s="51" t="e">
        <f t="shared" si="6"/>
        <v>#REF!</v>
      </c>
      <c r="F22" s="51" t="e">
        <f t="shared" si="6"/>
        <v>#REF!</v>
      </c>
      <c r="G22" s="51" t="e">
        <f t="shared" si="6"/>
        <v>#REF!</v>
      </c>
      <c r="H22" s="51" t="e">
        <f t="shared" si="6"/>
        <v>#REF!</v>
      </c>
      <c r="I22" s="51" t="e">
        <f t="shared" si="6"/>
        <v>#REF!</v>
      </c>
      <c r="J22" s="51" t="e">
        <f t="shared" si="6"/>
        <v>#REF!</v>
      </c>
      <c r="K22" s="51" t="e">
        <f t="shared" si="6"/>
        <v>#REF!</v>
      </c>
      <c r="L22" s="51" t="e">
        <f t="shared" si="6"/>
        <v>#REF!</v>
      </c>
      <c r="M22" s="51" t="e">
        <f>SUM(C22:L22)</f>
        <v>#REF!</v>
      </c>
      <c r="N22" s="48">
        <f>IFERROR(M22/$M$27*100,0)</f>
        <v>0</v>
      </c>
    </row>
    <row r="23" spans="2:14" x14ac:dyDescent="0.2">
      <c r="B23" s="2" t="s">
        <v>136</v>
      </c>
      <c r="C23" s="51" t="e">
        <f>-IF(Registrering!#REF!="Fast beløp",Budsjett!#REF!,Budsjett!#REF!)</f>
        <v>#REF!</v>
      </c>
      <c r="D23" s="51" t="e">
        <f>-IF(Registrering!#REF!="Fast beløp",Budsjett!#REF!,Budsjett!#REF!)</f>
        <v>#REF!</v>
      </c>
      <c r="E23" s="51" t="e">
        <f>-IF(Registrering!#REF!="Fast beløp",Budsjett!#REF!,Budsjett!#REF!)</f>
        <v>#REF!</v>
      </c>
      <c r="F23" s="51" t="e">
        <f>-IF(Registrering!#REF!="Fast beløp",Budsjett!#REF!,Budsjett!#REF!)</f>
        <v>#REF!</v>
      </c>
      <c r="G23" s="51" t="e">
        <f>-IF(Registrering!#REF!="Fast beløp",Budsjett!#REF!,Budsjett!#REF!)</f>
        <v>#REF!</v>
      </c>
      <c r="H23" s="51" t="e">
        <f>-IF(Registrering!#REF!="Fast beløp",Budsjett!#REF!,Budsjett!#REF!)</f>
        <v>#REF!</v>
      </c>
      <c r="I23" s="51" t="e">
        <f>-IF(Registrering!#REF!="Fast beløp",Budsjett!#REF!,Budsjett!#REF!)</f>
        <v>#REF!</v>
      </c>
      <c r="J23" s="51" t="e">
        <f>-IF(Registrering!#REF!="Fast beløp",Budsjett!#REF!,Budsjett!#REF!)</f>
        <v>#REF!</v>
      </c>
      <c r="K23" s="51" t="e">
        <f>-IF(Registrering!#REF!="Fast beløp",Budsjett!#REF!,Budsjett!#REF!)</f>
        <v>#REF!</v>
      </c>
      <c r="L23" s="51" t="e">
        <f>-IF(Registrering!#REF!="Fast beløp",Budsjett!#REF!,Budsjett!#REF!)</f>
        <v>#REF!</v>
      </c>
      <c r="M23" s="51" t="e">
        <f>SUM(C23:L23)</f>
        <v>#REF!</v>
      </c>
      <c r="N23" s="48">
        <f t="shared" ref="N23:N26" si="7">IFERROR(M23/$M$27*100,0)</f>
        <v>0</v>
      </c>
    </row>
    <row r="24" spans="2:14" x14ac:dyDescent="0.2">
      <c r="B24" s="2" t="s">
        <v>418</v>
      </c>
      <c r="C24" s="51" t="e">
        <f>-IF(Registrering!#REF!="Fast beløp",Budsjett!#REF!,Budsjett!#REF!)</f>
        <v>#REF!</v>
      </c>
      <c r="D24" s="51" t="e">
        <f>-IF(Registrering!#REF!="Fast beløp",Budsjett!#REF!,Budsjett!#REF!)</f>
        <v>#REF!</v>
      </c>
      <c r="E24" s="51" t="e">
        <f>-IF(Registrering!#REF!="Fast beløp",Budsjett!#REF!,Budsjett!#REF!)</f>
        <v>#REF!</v>
      </c>
      <c r="F24" s="51" t="e">
        <f>-IF(Registrering!#REF!="Fast beløp",Budsjett!#REF!,Budsjett!#REF!)</f>
        <v>#REF!</v>
      </c>
      <c r="G24" s="51" t="e">
        <f>-IF(Registrering!#REF!="Fast beløp",Budsjett!#REF!,Budsjett!#REF!)</f>
        <v>#REF!</v>
      </c>
      <c r="H24" s="51" t="e">
        <f>-IF(Registrering!#REF!="Fast beløp",Budsjett!#REF!,Budsjett!#REF!)</f>
        <v>#REF!</v>
      </c>
      <c r="I24" s="51" t="e">
        <f>-IF(Registrering!#REF!="Fast beløp",Budsjett!#REF!,Budsjett!#REF!)</f>
        <v>#REF!</v>
      </c>
      <c r="J24" s="51" t="e">
        <f>-IF(Registrering!#REF!="Fast beløp",Budsjett!#REF!,Budsjett!#REF!)</f>
        <v>#REF!</v>
      </c>
      <c r="K24" s="51" t="e">
        <f>-IF(Registrering!#REF!="Fast beløp",Budsjett!#REF!,Budsjett!#REF!)</f>
        <v>#REF!</v>
      </c>
      <c r="L24" s="51" t="e">
        <f>-IF(Registrering!#REF!="Fast beløp",Budsjett!#REF!,Budsjett!#REF!)</f>
        <v>#REF!</v>
      </c>
      <c r="M24" s="51" t="e">
        <f>SUM(C24:L24)</f>
        <v>#REF!</v>
      </c>
      <c r="N24" s="48">
        <f t="shared" si="7"/>
        <v>0</v>
      </c>
    </row>
    <row r="25" spans="2:14" x14ac:dyDescent="0.2">
      <c r="B25" s="2" t="s">
        <v>138</v>
      </c>
      <c r="C25" s="51" t="e">
        <f>-IF(Registrering!#REF!="Fast beløp",Budsjett!#REF!,Budsjett!#REF!)</f>
        <v>#REF!</v>
      </c>
      <c r="D25" s="51" t="e">
        <f>-IF(Registrering!#REF!="Fast beløp",Budsjett!#REF!,Budsjett!#REF!)</f>
        <v>#REF!</v>
      </c>
      <c r="E25" s="51" t="e">
        <f>-IF(Registrering!#REF!="Fast beløp",Budsjett!#REF!,Budsjett!#REF!)</f>
        <v>#REF!</v>
      </c>
      <c r="F25" s="51" t="e">
        <f>-IF(Registrering!#REF!="Fast beløp",Budsjett!#REF!,Budsjett!#REF!)</f>
        <v>#REF!</v>
      </c>
      <c r="G25" s="51" t="e">
        <f>-IF(Registrering!#REF!="Fast beløp",Budsjett!#REF!,Budsjett!#REF!)</f>
        <v>#REF!</v>
      </c>
      <c r="H25" s="51" t="e">
        <f>-IF(Registrering!#REF!="Fast beløp",Budsjett!#REF!,Budsjett!#REF!)</f>
        <v>#REF!</v>
      </c>
      <c r="I25" s="51" t="e">
        <f>-IF(Registrering!#REF!="Fast beløp",Budsjett!#REF!,Budsjett!#REF!)</f>
        <v>#REF!</v>
      </c>
      <c r="J25" s="51" t="e">
        <f>-IF(Registrering!#REF!="Fast beløp",Budsjett!#REF!,Budsjett!#REF!)</f>
        <v>#REF!</v>
      </c>
      <c r="K25" s="51" t="e">
        <f>-IF(Registrering!#REF!="Fast beløp",Budsjett!#REF!,Budsjett!#REF!)</f>
        <v>#REF!</v>
      </c>
      <c r="L25" s="51" t="e">
        <f>-IF(Registrering!#REF!="Fast beløp",Budsjett!#REF!,Budsjett!#REF!)</f>
        <v>#REF!</v>
      </c>
      <c r="M25" s="51" t="e">
        <f>SUM(C25:L25)</f>
        <v>#REF!</v>
      </c>
      <c r="N25" s="48">
        <f t="shared" si="7"/>
        <v>0</v>
      </c>
    </row>
    <row r="26" spans="2:14" x14ac:dyDescent="0.2">
      <c r="B26" s="2" t="s">
        <v>419</v>
      </c>
      <c r="C26" s="51" t="e">
        <f>-IF(Registrering!#REF!="Fast beløp",Budsjett!#REF!,Budsjett!#REF!)</f>
        <v>#REF!</v>
      </c>
      <c r="D26" s="51" t="e">
        <f>-IF(Registrering!#REF!="Fast beløp",Budsjett!#REF!,Budsjett!#REF!)</f>
        <v>#REF!</v>
      </c>
      <c r="E26" s="51" t="e">
        <f>-IF(Registrering!#REF!="Fast beløp",Budsjett!#REF!,Budsjett!#REF!)</f>
        <v>#REF!</v>
      </c>
      <c r="F26" s="51" t="e">
        <f>-IF(Registrering!#REF!="Fast beløp",Budsjett!#REF!,Budsjett!#REF!)</f>
        <v>#REF!</v>
      </c>
      <c r="G26" s="51" t="e">
        <f>-IF(Registrering!#REF!="Fast beløp",Budsjett!#REF!,Budsjett!#REF!)</f>
        <v>#REF!</v>
      </c>
      <c r="H26" s="51" t="e">
        <f>-IF(Registrering!#REF!="Fast beløp",Budsjett!#REF!,Budsjett!#REF!)</f>
        <v>#REF!</v>
      </c>
      <c r="I26" s="51" t="e">
        <f>-IF(Registrering!#REF!="Fast beløp",Budsjett!#REF!,Budsjett!#REF!)</f>
        <v>#REF!</v>
      </c>
      <c r="J26" s="51" t="e">
        <f>-IF(Registrering!#REF!="Fast beløp",Budsjett!#REF!,Budsjett!#REF!)</f>
        <v>#REF!</v>
      </c>
      <c r="K26" s="51" t="e">
        <f>-IF(Registrering!#REF!="Fast beløp",Budsjett!#REF!,Budsjett!#REF!)</f>
        <v>#REF!</v>
      </c>
      <c r="L26" s="51" t="e">
        <f>-IF(Registrering!#REF!="Fast beløp",Budsjett!#REF!,Budsjett!#REF!)</f>
        <v>#REF!</v>
      </c>
      <c r="M26" s="51" t="e">
        <f>SUM(C26:L26)</f>
        <v>#REF!</v>
      </c>
      <c r="N26" s="48">
        <f t="shared" si="7"/>
        <v>0</v>
      </c>
    </row>
    <row r="27" spans="2:14" ht="15" x14ac:dyDescent="0.25">
      <c r="B27" s="12" t="s">
        <v>409</v>
      </c>
      <c r="C27" s="52" t="e">
        <f>C9</f>
        <v>#REF!</v>
      </c>
      <c r="D27" s="52" t="e">
        <f t="shared" ref="D27:L27" si="8">D9</f>
        <v>#REF!</v>
      </c>
      <c r="E27" s="52" t="e">
        <f t="shared" si="8"/>
        <v>#REF!</v>
      </c>
      <c r="F27" s="52" t="e">
        <f t="shared" si="8"/>
        <v>#REF!</v>
      </c>
      <c r="G27" s="52" t="e">
        <f t="shared" si="8"/>
        <v>#REF!</v>
      </c>
      <c r="H27" s="52" t="e">
        <f t="shared" si="8"/>
        <v>#REF!</v>
      </c>
      <c r="I27" s="52" t="e">
        <f t="shared" si="8"/>
        <v>#REF!</v>
      </c>
      <c r="J27" s="52" t="e">
        <f t="shared" si="8"/>
        <v>#REF!</v>
      </c>
      <c r="K27" s="52" t="e">
        <f t="shared" si="8"/>
        <v>#REF!</v>
      </c>
      <c r="L27" s="52" t="e">
        <f t="shared" si="8"/>
        <v>#REF!</v>
      </c>
      <c r="M27" s="77" t="e">
        <f>SUM(M22:M26)</f>
        <v>#REF!</v>
      </c>
      <c r="N27" s="333">
        <f>IFERROR(M27/M27,0)</f>
        <v>0</v>
      </c>
    </row>
    <row r="28" spans="2:14" x14ac:dyDescent="0.2">
      <c r="B28" s="53"/>
      <c r="C28" s="54"/>
      <c r="D28" s="54"/>
      <c r="E28" s="54"/>
      <c r="F28" s="54"/>
      <c r="G28" s="54"/>
      <c r="H28" s="54"/>
      <c r="I28" s="54"/>
      <c r="J28" s="54"/>
      <c r="K28" s="54"/>
      <c r="L28" s="54"/>
      <c r="M28" s="54"/>
    </row>
    <row r="29" spans="2:14" ht="15" x14ac:dyDescent="0.25">
      <c r="B29" s="43" t="s">
        <v>420</v>
      </c>
    </row>
    <row r="30" spans="2:14" x14ac:dyDescent="0.2">
      <c r="B30" s="49"/>
      <c r="C30" s="49" t="e">
        <f>C4</f>
        <v>#REF!</v>
      </c>
      <c r="D30" s="49" t="e">
        <f t="shared" ref="D30:L30" si="9">D4</f>
        <v>#REF!</v>
      </c>
      <c r="E30" s="49" t="e">
        <f t="shared" si="9"/>
        <v>#REF!</v>
      </c>
      <c r="F30" s="49" t="e">
        <f t="shared" si="9"/>
        <v>#REF!</v>
      </c>
      <c r="G30" s="49" t="e">
        <f t="shared" si="9"/>
        <v>#REF!</v>
      </c>
      <c r="H30" s="49" t="e">
        <f t="shared" si="9"/>
        <v>#REF!</v>
      </c>
      <c r="I30" s="49" t="e">
        <f t="shared" si="9"/>
        <v>#REF!</v>
      </c>
      <c r="J30" s="49" t="e">
        <f t="shared" si="9"/>
        <v>#REF!</v>
      </c>
      <c r="K30" s="49" t="e">
        <f t="shared" si="9"/>
        <v>#REF!</v>
      </c>
      <c r="L30" s="49" t="e">
        <f t="shared" si="9"/>
        <v>#REF!</v>
      </c>
      <c r="M30" s="49" t="s">
        <v>141</v>
      </c>
    </row>
    <row r="31" spans="2:14" x14ac:dyDescent="0.2">
      <c r="B31" s="2" t="s">
        <v>367</v>
      </c>
      <c r="C31" s="55" t="e">
        <f>-SUMIF(Budsjett!#REF!,Tabeller!$G$62,Budsjett!#REF!)</f>
        <v>#REF!</v>
      </c>
      <c r="D31" s="55" t="e">
        <f>-SUMIF(Budsjett!#REF!,Tabeller!$G$62,Budsjett!#REF!)</f>
        <v>#REF!</v>
      </c>
      <c r="E31" s="55" t="e">
        <f>-SUMIF(Budsjett!#REF!,Tabeller!$G$62,Budsjett!#REF!)</f>
        <v>#REF!</v>
      </c>
      <c r="F31" s="55" t="e">
        <f>-SUMIF(Budsjett!#REF!,Tabeller!$G$62,Budsjett!#REF!)</f>
        <v>#REF!</v>
      </c>
      <c r="G31" s="55" t="e">
        <f>-SUMIF(Budsjett!#REF!,Tabeller!$G$62,Budsjett!#REF!)</f>
        <v>#REF!</v>
      </c>
      <c r="H31" s="55" t="e">
        <f>-SUMIF(Budsjett!#REF!,Tabeller!$G$62,Budsjett!#REF!)</f>
        <v>#REF!</v>
      </c>
      <c r="I31" s="55" t="e">
        <f>-SUMIF(Budsjett!#REF!,Tabeller!$G$62,Budsjett!#REF!)</f>
        <v>#REF!</v>
      </c>
      <c r="J31" s="55" t="e">
        <f>-SUMIF(Budsjett!#REF!,Tabeller!$G$62,Budsjett!#REF!)</f>
        <v>#REF!</v>
      </c>
      <c r="K31" s="55" t="e">
        <f>-SUMIF(Budsjett!#REF!,Tabeller!$G$62,Budsjett!#REF!)</f>
        <v>#REF!</v>
      </c>
      <c r="L31" s="55" t="e">
        <f>-SUMIF(Budsjett!#REF!,Tabeller!$G$62,Budsjett!#REF!)</f>
        <v>#REF!</v>
      </c>
      <c r="M31" s="51" t="e">
        <f t="shared" ref="M31:M37" si="10">SUM(C31:L31)</f>
        <v>#REF!</v>
      </c>
    </row>
    <row r="32" spans="2:14" x14ac:dyDescent="0.2">
      <c r="B32" s="2" t="s">
        <v>62</v>
      </c>
      <c r="C32" s="55">
        <f>-SUMIF(Budsjett!$EM$3:$EM$14,Tabeller!$G$59,Budsjett!EN3:EN14)</f>
        <v>0</v>
      </c>
      <c r="D32" s="55">
        <f>-SUMIF(Budsjett!$EM$3:$EM$14,Tabeller!$G$59,Budsjett!EO3:EO14)</f>
        <v>0</v>
      </c>
      <c r="E32" s="55">
        <f>-SUMIF(Budsjett!$EM$3:$EM$14,Tabeller!$G$59,Budsjett!EP3:EP14)</f>
        <v>0</v>
      </c>
      <c r="F32" s="55">
        <f>-SUMIF(Budsjett!$EM$3:$EM$14,Tabeller!$G$59,Budsjett!EQ3:EQ14)</f>
        <v>0</v>
      </c>
      <c r="G32" s="55">
        <f>-SUMIF(Budsjett!$EM$3:$EM$14,Tabeller!$G$59,Budsjett!ER3:ER14)</f>
        <v>0</v>
      </c>
      <c r="H32" s="55">
        <f>-SUMIF(Budsjett!$EM$3:$EM$14,Tabeller!$G$59,Budsjett!ES3:ES14)</f>
        <v>0</v>
      </c>
      <c r="I32" s="55">
        <f>-SUMIF(Budsjett!$EM$3:$EM$14,Tabeller!$G$59,Budsjett!ET3:ET14)</f>
        <v>0</v>
      </c>
      <c r="J32" s="55">
        <f>-SUMIF(Budsjett!$EM$3:$EM$14,Tabeller!$G$59,Budsjett!EU3:EU14)</f>
        <v>0</v>
      </c>
      <c r="K32" s="55">
        <f>-SUMIF(Budsjett!$EM$3:$EM$14,Tabeller!$G$59,Budsjett!EV3:EV14)</f>
        <v>0</v>
      </c>
      <c r="L32" s="55">
        <f>-SUMIF(Budsjett!$EM$3:$EM$14,Tabeller!$G$59,Budsjett!EW3:EW14)</f>
        <v>0</v>
      </c>
      <c r="M32" s="51">
        <f t="shared" si="10"/>
        <v>0</v>
      </c>
    </row>
    <row r="33" spans="2:13" x14ac:dyDescent="0.2">
      <c r="B33" s="2" t="s">
        <v>421</v>
      </c>
      <c r="C33" s="55">
        <f>-SUMIF(Budsjett!$EM$3:$EM$14,Tabeller!$G$58,Budsjett!EN3:EN14)</f>
        <v>0</v>
      </c>
      <c r="D33" s="55">
        <f>-SUMIF(Budsjett!$EM$3:$EM$14,Tabeller!$G$58,Budsjett!EO3:EO14)</f>
        <v>0</v>
      </c>
      <c r="E33" s="55">
        <f>-SUMIF(Budsjett!$EM$3:$EM$14,Tabeller!$G$58,Budsjett!EP3:EP14)</f>
        <v>0</v>
      </c>
      <c r="F33" s="55">
        <f>-SUMIF(Budsjett!$EM$3:$EM$14,Tabeller!$G$58,Budsjett!EQ3:EQ14)</f>
        <v>0</v>
      </c>
      <c r="G33" s="55">
        <f>-SUMIF(Budsjett!$EM$3:$EM$14,Tabeller!$G$58,Budsjett!ER3:ER14)</f>
        <v>0</v>
      </c>
      <c r="H33" s="55">
        <f>-SUMIF(Budsjett!$EM$3:$EM$14,Tabeller!$G$58,Budsjett!ES3:ES14)</f>
        <v>0</v>
      </c>
      <c r="I33" s="55">
        <f>-SUMIF(Budsjett!$EM$3:$EM$14,Tabeller!$G$58,Budsjett!ET3:ET14)</f>
        <v>0</v>
      </c>
      <c r="J33" s="55">
        <f>-SUMIF(Budsjett!$EM$3:$EM$14,Tabeller!$G$58,Budsjett!EU3:EU14)</f>
        <v>0</v>
      </c>
      <c r="K33" s="55">
        <f>-SUMIF(Budsjett!$EM$3:$EM$14,Tabeller!$G$58,Budsjett!EV3:EV14)</f>
        <v>0</v>
      </c>
      <c r="L33" s="55">
        <f>-SUMIF(Budsjett!$EM$3:$EM$14,Tabeller!$G$58,Budsjett!EW3:EW14)</f>
        <v>0</v>
      </c>
      <c r="M33" s="51">
        <f t="shared" si="10"/>
        <v>0</v>
      </c>
    </row>
    <row r="34" spans="2:13" x14ac:dyDescent="0.2">
      <c r="B34" s="2" t="s">
        <v>422</v>
      </c>
      <c r="C34" s="55" t="e">
        <f>-SUMIF(Budsjett!#REF!,Tabeller!$G$63,Budsjett!#REF!)-SUMIF(Budsjett!#REF!,Tabeller!$G$64,Budsjett!#REF!)</f>
        <v>#REF!</v>
      </c>
      <c r="D34" s="55" t="e">
        <f>-SUMIF(Budsjett!#REF!,Tabeller!$G$63,Budsjett!#REF!)-SUMIF(Budsjett!#REF!,Tabeller!$G$64,Budsjett!#REF!)</f>
        <v>#REF!</v>
      </c>
      <c r="E34" s="55" t="e">
        <f>-SUMIF(Budsjett!#REF!,Tabeller!$G$63,Budsjett!#REF!)-SUMIF(Budsjett!#REF!,Tabeller!$G$64,Budsjett!#REF!)</f>
        <v>#REF!</v>
      </c>
      <c r="F34" s="55" t="e">
        <f>-SUMIF(Budsjett!#REF!,Tabeller!$G$63,Budsjett!#REF!)-SUMIF(Budsjett!#REF!,Tabeller!$G$64,Budsjett!#REF!)</f>
        <v>#REF!</v>
      </c>
      <c r="G34" s="55" t="e">
        <f>-SUMIF(Budsjett!#REF!,Tabeller!$G$63,Budsjett!#REF!)-SUMIF(Budsjett!#REF!,Tabeller!$G$64,Budsjett!#REF!)</f>
        <v>#REF!</v>
      </c>
      <c r="H34" s="55" t="e">
        <f>-SUMIF(Budsjett!#REF!,Tabeller!$G$63,Budsjett!#REF!)-SUMIF(Budsjett!#REF!,Tabeller!$G$64,Budsjett!#REF!)</f>
        <v>#REF!</v>
      </c>
      <c r="I34" s="55" t="e">
        <f>-SUMIF(Budsjett!#REF!,Tabeller!$G$63,Budsjett!#REF!)-SUMIF(Budsjett!#REF!,Tabeller!$G$64,Budsjett!#REF!)</f>
        <v>#REF!</v>
      </c>
      <c r="J34" s="55" t="e">
        <f>-SUMIF(Budsjett!#REF!,Tabeller!$G$63,Budsjett!#REF!)-SUMIF(Budsjett!#REF!,Tabeller!$G$64,Budsjett!#REF!)</f>
        <v>#REF!</v>
      </c>
      <c r="K34" s="55" t="e">
        <f>-SUMIF(Budsjett!#REF!,Tabeller!$G$63,Budsjett!#REF!)-SUMIF(Budsjett!#REF!,Tabeller!$G$64,Budsjett!#REF!)</f>
        <v>#REF!</v>
      </c>
      <c r="L34" s="55" t="e">
        <f>-SUMIF(Budsjett!#REF!,Tabeller!$G$63,Budsjett!#REF!)-SUMIF(Budsjett!#REF!,Tabeller!$G$64,Budsjett!#REF!)</f>
        <v>#REF!</v>
      </c>
      <c r="M34" s="51" t="e">
        <f t="shared" si="10"/>
        <v>#REF!</v>
      </c>
    </row>
    <row r="35" spans="2:13" x14ac:dyDescent="0.2">
      <c r="B35" s="2" t="s">
        <v>423</v>
      </c>
      <c r="C35" s="55" t="e">
        <f>-SUMIF(Budsjett!#REF!,Tabeller!$G$65,Budsjett!#REF!)-SUMIF(Budsjett!#REF!,Tabeller!$G$66,Budsjett!#REF!)</f>
        <v>#REF!</v>
      </c>
      <c r="D35" s="55" t="e">
        <f>-SUMIF(Budsjett!#REF!,Tabeller!$G$65,Budsjett!#REF!)-SUMIF(Budsjett!#REF!,Tabeller!$G$66,Budsjett!#REF!)</f>
        <v>#REF!</v>
      </c>
      <c r="E35" s="55" t="e">
        <f>-SUMIF(Budsjett!#REF!,Tabeller!$G$65,Budsjett!#REF!)-SUMIF(Budsjett!#REF!,Tabeller!$G$66,Budsjett!#REF!)</f>
        <v>#REF!</v>
      </c>
      <c r="F35" s="55" t="e">
        <f>-SUMIF(Budsjett!#REF!,Tabeller!$G$65,Budsjett!#REF!)-SUMIF(Budsjett!#REF!,Tabeller!$G$66,Budsjett!#REF!)</f>
        <v>#REF!</v>
      </c>
      <c r="G35" s="55" t="e">
        <f>-SUMIF(Budsjett!#REF!,Tabeller!$G$65,Budsjett!#REF!)-SUMIF(Budsjett!#REF!,Tabeller!$G$66,Budsjett!#REF!)</f>
        <v>#REF!</v>
      </c>
      <c r="H35" s="55" t="e">
        <f>-SUMIF(Budsjett!#REF!,Tabeller!$G$65,Budsjett!#REF!)-SUMIF(Budsjett!#REF!,Tabeller!$G$66,Budsjett!#REF!)</f>
        <v>#REF!</v>
      </c>
      <c r="I35" s="55" t="e">
        <f>-SUMIF(Budsjett!#REF!,Tabeller!$G$65,Budsjett!#REF!)-SUMIF(Budsjett!#REF!,Tabeller!$G$66,Budsjett!#REF!)</f>
        <v>#REF!</v>
      </c>
      <c r="J35" s="55" t="e">
        <f>-SUMIF(Budsjett!#REF!,Tabeller!$G$65,Budsjett!#REF!)-SUMIF(Budsjett!#REF!,Tabeller!$G$66,Budsjett!#REF!)</f>
        <v>#REF!</v>
      </c>
      <c r="K35" s="55" t="e">
        <f>-SUMIF(Budsjett!#REF!,Tabeller!$G$65,Budsjett!#REF!)-SUMIF(Budsjett!#REF!,Tabeller!$G$66,Budsjett!#REF!)</f>
        <v>#REF!</v>
      </c>
      <c r="L35" s="55" t="e">
        <f>-SUMIF(Budsjett!#REF!,Tabeller!$G$65,Budsjett!#REF!)-SUMIF(Budsjett!#REF!,Tabeller!$G$66,Budsjett!#REF!)</f>
        <v>#REF!</v>
      </c>
      <c r="M35" s="51" t="e">
        <f t="shared" si="10"/>
        <v>#REF!</v>
      </c>
    </row>
    <row r="36" spans="2:13" x14ac:dyDescent="0.2">
      <c r="B36" s="2" t="s">
        <v>424</v>
      </c>
      <c r="C36" s="55">
        <f>-SUMIF(Budsjett!$EM$3:$EM$14,Tabeller!$G$55,Budsjett!EN3:EN14)-SUMIF(Budsjett!$EM$3:$EM$14,Tabeller!$G$54,Budsjett!EN3:EN14)-SUMIF(Budsjett!$EM$3:$EM$14,Tabeller!$G$56,Budsjett!EN3:EN14)-SUMIF(Budsjett!$EM$3:$EM$14,Tabeller!#REF!,Budsjett!EN3:EN14)</f>
        <v>0</v>
      </c>
      <c r="D36" s="55">
        <f>-SUMIF(Budsjett!$EM$3:$EM$14,Tabeller!$G$55,Budsjett!EO3:EO14)-SUMIF(Budsjett!$EM$3:$EM$14,Tabeller!$G$54,Budsjett!EO3:EO14)-SUMIF(Budsjett!$EM$3:$EM$14,Tabeller!$G$56,Budsjett!EO3:EO14)-SUMIF(Budsjett!$EM$3:$EM$14,Tabeller!#REF!,Budsjett!EO3:EO14)</f>
        <v>0</v>
      </c>
      <c r="E36" s="55">
        <f>-SUMIF(Budsjett!$EM$3:$EM$14,Tabeller!$G$55,Budsjett!EP3:EP14)-SUMIF(Budsjett!$EM$3:$EM$14,Tabeller!$G$54,Budsjett!EP3:EP14)-SUMIF(Budsjett!$EM$3:$EM$14,Tabeller!$G$56,Budsjett!EP3:EP14)-SUMIF(Budsjett!$EM$3:$EM$14,Tabeller!#REF!,Budsjett!EP3:EP14)</f>
        <v>0</v>
      </c>
      <c r="F36" s="55">
        <f>-SUMIF(Budsjett!$EM$3:$EM$14,Tabeller!$G$55,Budsjett!EQ3:EQ14)-SUMIF(Budsjett!$EM$3:$EM$14,Tabeller!$G$54,Budsjett!EQ3:EQ14)-SUMIF(Budsjett!$EM$3:$EM$14,Tabeller!$G$56,Budsjett!EQ3:EQ14)-SUMIF(Budsjett!$EM$3:$EM$14,Tabeller!#REF!,Budsjett!EQ3:EQ14)</f>
        <v>0</v>
      </c>
      <c r="G36" s="55">
        <f>-SUMIF(Budsjett!$EM$3:$EM$14,Tabeller!$G$55,Budsjett!ER3:ER14)-SUMIF(Budsjett!$EM$3:$EM$14,Tabeller!$G$54,Budsjett!ER3:ER14)-SUMIF(Budsjett!$EM$3:$EM$14,Tabeller!$G$56,Budsjett!ER3:ER14)-SUMIF(Budsjett!$EM$3:$EM$14,Tabeller!#REF!,Budsjett!ER3:ER14)</f>
        <v>0</v>
      </c>
      <c r="H36" s="55">
        <f>-SUMIF(Budsjett!$EM$3:$EM$14,Tabeller!$G$55,Budsjett!ES3:ES14)-SUMIF(Budsjett!$EM$3:$EM$14,Tabeller!$G$54,Budsjett!ES3:ES14)-SUMIF(Budsjett!$EM$3:$EM$14,Tabeller!$G$56,Budsjett!ES3:ES14)-SUMIF(Budsjett!$EM$3:$EM$14,Tabeller!#REF!,Budsjett!ES3:ES14)</f>
        <v>0</v>
      </c>
      <c r="I36" s="55">
        <f>-SUMIF(Budsjett!$EM$3:$EM$14,Tabeller!$G$55,Budsjett!ET3:ET14)-SUMIF(Budsjett!$EM$3:$EM$14,Tabeller!$G$54,Budsjett!ET3:ET14)-SUMIF(Budsjett!$EM$3:$EM$14,Tabeller!$G$56,Budsjett!ET3:ET14)-SUMIF(Budsjett!$EM$3:$EM$14,Tabeller!#REF!,Budsjett!ET3:ET14)</f>
        <v>0</v>
      </c>
      <c r="J36" s="55">
        <f>-SUMIF(Budsjett!$EM$3:$EM$14,Tabeller!$G$55,Budsjett!EU3:EU14)-SUMIF(Budsjett!$EM$3:$EM$14,Tabeller!$G$54,Budsjett!EU3:EU14)-SUMIF(Budsjett!$EM$3:$EM$14,Tabeller!$G$56,Budsjett!EU3:EU14)-SUMIF(Budsjett!$EM$3:$EM$14,Tabeller!#REF!,Budsjett!EU3:EU14)</f>
        <v>0</v>
      </c>
      <c r="K36" s="55">
        <f>-SUMIF(Budsjett!$EM$3:$EM$14,Tabeller!$G$55,Budsjett!EV3:EV14)-SUMIF(Budsjett!$EM$3:$EM$14,Tabeller!$G$54,Budsjett!EV3:EV14)-SUMIF(Budsjett!$EM$3:$EM$14,Tabeller!$G$56,Budsjett!EV3:EV14)-SUMIF(Budsjett!$EM$3:$EM$14,Tabeller!#REF!,Budsjett!EV3:EV14)</f>
        <v>0</v>
      </c>
      <c r="L36" s="55">
        <f>-SUMIF(Budsjett!$EM$3:$EM$14,Tabeller!$G$55,Budsjett!EW3:EW14)-SUMIF(Budsjett!$EM$3:$EM$14,Tabeller!$G$54,Budsjett!EW3:EW14)-SUMIF(Budsjett!$EM$3:$EM$14,Tabeller!$G$56,Budsjett!EW3:EW14)-SUMIF(Budsjett!$EM$3:$EM$14,Tabeller!#REF!,Budsjett!EW3:EW14)</f>
        <v>0</v>
      </c>
      <c r="M36" s="51">
        <f t="shared" si="10"/>
        <v>0</v>
      </c>
    </row>
    <row r="37" spans="2:13" x14ac:dyDescent="0.2">
      <c r="B37" s="2" t="s">
        <v>372</v>
      </c>
      <c r="C37" s="55" t="e">
        <f>-Budsjett!#REF!-SUM(C31:C36)</f>
        <v>#REF!</v>
      </c>
      <c r="D37" s="55" t="e">
        <f>-Budsjett!#REF!-SUM(D31:D36)</f>
        <v>#REF!</v>
      </c>
      <c r="E37" s="55" t="e">
        <f>-Budsjett!#REF!-SUM(E31:E36)</f>
        <v>#REF!</v>
      </c>
      <c r="F37" s="55" t="e">
        <f>-Budsjett!#REF!-SUM(F31:F36)</f>
        <v>#REF!</v>
      </c>
      <c r="G37" s="55" t="e">
        <f>-Budsjett!#REF!-SUM(G31:G36)</f>
        <v>#REF!</v>
      </c>
      <c r="H37" s="55" t="e">
        <f>-Budsjett!#REF!-SUM(H31:H36)</f>
        <v>#REF!</v>
      </c>
      <c r="I37" s="55" t="e">
        <f>-Budsjett!#REF!-SUM(I31:I36)</f>
        <v>#REF!</v>
      </c>
      <c r="J37" s="55" t="e">
        <f>-Budsjett!#REF!-SUM(J31:J36)</f>
        <v>#REF!</v>
      </c>
      <c r="K37" s="55" t="e">
        <f>-Budsjett!#REF!-SUM(K31:K36)</f>
        <v>#REF!</v>
      </c>
      <c r="L37" s="55" t="e">
        <f>-Budsjett!#REF!-SUM(L31:L36)</f>
        <v>#REF!</v>
      </c>
      <c r="M37" s="51" t="e">
        <f t="shared" si="10"/>
        <v>#REF!</v>
      </c>
    </row>
    <row r="38" spans="2:13" ht="15" x14ac:dyDescent="0.25">
      <c r="B38" s="12" t="s">
        <v>425</v>
      </c>
      <c r="C38" s="52" t="e">
        <f t="shared" ref="C38:L38" si="11">SUM(C31:C37)</f>
        <v>#REF!</v>
      </c>
      <c r="D38" s="52" t="e">
        <f t="shared" si="11"/>
        <v>#REF!</v>
      </c>
      <c r="E38" s="52" t="e">
        <f t="shared" si="11"/>
        <v>#REF!</v>
      </c>
      <c r="F38" s="52" t="e">
        <f t="shared" si="11"/>
        <v>#REF!</v>
      </c>
      <c r="G38" s="52" t="e">
        <f t="shared" si="11"/>
        <v>#REF!</v>
      </c>
      <c r="H38" s="52" t="e">
        <f t="shared" si="11"/>
        <v>#REF!</v>
      </c>
      <c r="I38" s="52" t="e">
        <f t="shared" si="11"/>
        <v>#REF!</v>
      </c>
      <c r="J38" s="52" t="e">
        <f t="shared" si="11"/>
        <v>#REF!</v>
      </c>
      <c r="K38" s="52" t="e">
        <f t="shared" si="11"/>
        <v>#REF!</v>
      </c>
      <c r="L38" s="52" t="e">
        <f t="shared" si="11"/>
        <v>#REF!</v>
      </c>
      <c r="M38" s="52" t="e">
        <f>SUM(M31:M37)</f>
        <v>#REF!</v>
      </c>
    </row>
    <row r="39" spans="2:13" x14ac:dyDescent="0.2">
      <c r="B39" t="s">
        <v>406</v>
      </c>
      <c r="C39" s="51">
        <f>SUMIF(Budsjett!$B$3:$B$126,"Innkjøp av FoU-tjenester",Budsjett!J3:J126)</f>
        <v>0</v>
      </c>
      <c r="D39" s="51">
        <f>SUMIF(Budsjett!$B$3:$B$126,"Innkjøp av FoU-tjenester",Budsjett!K3:K126)</f>
        <v>0</v>
      </c>
      <c r="E39" s="51">
        <f>SUMIF(Budsjett!$B$3:$B$126,"Innkjøp av FoU-tjenester",Budsjett!L3:L126)</f>
        <v>0</v>
      </c>
      <c r="F39" s="51">
        <f>SUMIF(Budsjett!$B$3:$B$126,"Innkjøp av FoU-tjenester",Budsjett!M3:M126)</f>
        <v>0</v>
      </c>
      <c r="G39" s="51">
        <f>SUMIF(Budsjett!$B$3:$B$126,"Innkjøp av FoU-tjenester",Budsjett!N3:N126)</f>
        <v>0</v>
      </c>
      <c r="H39" s="51">
        <f>SUMIF(Budsjett!$B$3:$B$126,"Innkjøp av FoU-tjenester",Budsjett!O3:O126)</f>
        <v>0</v>
      </c>
      <c r="I39" s="51">
        <f>SUMIF(Budsjett!$B$3:$B$126,"Innkjøp av FoU-tjenester",Budsjett!P3:P126)</f>
        <v>0</v>
      </c>
      <c r="J39" s="51">
        <f>SUMIF(Budsjett!$B$3:$B$126,"Innkjøp av FoU-tjenester",Budsjett!Q3:Q126)</f>
        <v>0</v>
      </c>
      <c r="K39" s="51">
        <f>SUMIF(Budsjett!$B$3:$B$126,"Innkjøp av FoU-tjenester",Budsjett!R3:R126)</f>
        <v>0</v>
      </c>
      <c r="L39" s="51">
        <f>SUMIF(Budsjett!$B$3:$B$126,"Innkjøp av FoU-tjenester",Budsjett!S3:S126)</f>
        <v>0</v>
      </c>
      <c r="M39" s="51">
        <f>SUM(C39:L39)</f>
        <v>0</v>
      </c>
    </row>
    <row r="40" spans="2:13" x14ac:dyDescent="0.2">
      <c r="B40" t="s">
        <v>407</v>
      </c>
      <c r="C40" s="51" t="e">
        <f>Budsjett!#REF!+SUMIF(Budsjett!$B$3:$B$134,"Utstyr (kun nasjonal infrastruktur)",Budsjett!J3:J134)</f>
        <v>#REF!</v>
      </c>
      <c r="D40" s="51" t="e">
        <f>Budsjett!#REF!+SUMIF(Budsjett!$B$3:$B$134,"Utstyr (kun nasjonal infrastruktur)",Budsjett!K3:K134)</f>
        <v>#REF!</v>
      </c>
      <c r="E40" s="51" t="e">
        <f>Budsjett!#REF!+SUMIF(Budsjett!$B$3:$B$134,"Utstyr (kun nasjonal infrastruktur)",Budsjett!L3:L134)</f>
        <v>#REF!</v>
      </c>
      <c r="F40" s="51" t="e">
        <f>Budsjett!#REF!+SUMIF(Budsjett!$B$3:$B$134,"Utstyr (kun nasjonal infrastruktur)",Budsjett!M3:M134)</f>
        <v>#REF!</v>
      </c>
      <c r="G40" s="51" t="e">
        <f>Budsjett!#REF!+SUMIF(Budsjett!$B$3:$B$134,"Utstyr (kun nasjonal infrastruktur)",Budsjett!N3:N134)</f>
        <v>#REF!</v>
      </c>
      <c r="H40" s="51" t="e">
        <f>Budsjett!#REF!+SUMIF(Budsjett!$B$3:$B$134,"Utstyr (kun nasjonal infrastruktur)",Budsjett!O3:O134)</f>
        <v>#REF!</v>
      </c>
      <c r="I40" s="51" t="e">
        <f>Budsjett!#REF!+SUMIF(Budsjett!$B$3:$B$134,"Utstyr (kun nasjonal infrastruktur)",Budsjett!P3:P134)</f>
        <v>#REF!</v>
      </c>
      <c r="J40" s="51" t="e">
        <f>Budsjett!#REF!+SUMIF(Budsjett!$B$3:$B$134,"Utstyr (kun nasjonal infrastruktur)",Budsjett!Q3:Q134)</f>
        <v>#REF!</v>
      </c>
      <c r="K40" s="51" t="e">
        <f>Budsjett!#REF!+SUMIF(Budsjett!$B$3:$B$134,"Utstyr (kun nasjonal infrastruktur)",Budsjett!R3:R134)</f>
        <v>#REF!</v>
      </c>
      <c r="L40" s="51" t="e">
        <f>Budsjett!#REF!+SUMIF(Budsjett!$B$3:$B$134,"Utstyr (kun nasjonal infrastruktur)",Budsjett!S3:S134)</f>
        <v>#REF!</v>
      </c>
      <c r="M40" s="51" t="e">
        <f>SUM(C40:L40)</f>
        <v>#REF!</v>
      </c>
    </row>
    <row r="41" spans="2:13" x14ac:dyDescent="0.2">
      <c r="B41" t="s">
        <v>408</v>
      </c>
      <c r="C41" s="51" t="e">
        <f>C8-Budsjett!#REF!-SUMIF(Budsjett!$B$3:$B$126,"Generelle driftsmidler (kun NFR)",Budsjett!BC3:BC126)-Budsjett!#REF!</f>
        <v>#REF!</v>
      </c>
      <c r="D41" s="51" t="e">
        <f>D8-Budsjett!#REF!-SUMIF(Budsjett!$B$3:$B$126,"Generelle driftsmidler (kun NFR)",Budsjett!BD3:BD126)-Budsjett!#REF!</f>
        <v>#REF!</v>
      </c>
      <c r="E41" s="51" t="e">
        <f>E8-Budsjett!#REF!-SUMIF(Budsjett!$B$3:$B$126,"Generelle driftsmidler (kun NFR)",Budsjett!BE3:BE126)-Budsjett!#REF!</f>
        <v>#REF!</v>
      </c>
      <c r="F41" s="51" t="e">
        <f>F8-Budsjett!#REF!-SUMIF(Budsjett!$B$3:$B$126,"Generelle driftsmidler (kun NFR)",Budsjett!BF3:BF126)-Budsjett!#REF!</f>
        <v>#REF!</v>
      </c>
      <c r="G41" s="51" t="e">
        <f>G8-Budsjett!#REF!-SUMIF(Budsjett!$B$3:$B$126,"Generelle driftsmidler (kun NFR)",Budsjett!BG3:BG126)-Budsjett!#REF!</f>
        <v>#REF!</v>
      </c>
      <c r="H41" s="51" t="e">
        <f>H8-Budsjett!#REF!-SUMIF(Budsjett!$B$3:$B$126,"Generelle driftsmidler (kun NFR)",Budsjett!BH3:BH126)-Budsjett!#REF!</f>
        <v>#REF!</v>
      </c>
      <c r="I41" s="51" t="e">
        <f>I8-Budsjett!#REF!-SUMIF(Budsjett!$B$3:$B$126,"Generelle driftsmidler (kun NFR)",Budsjett!BI3:BI126)-Budsjett!#REF!</f>
        <v>#REF!</v>
      </c>
      <c r="J41" s="51" t="e">
        <f>J8-Budsjett!#REF!-SUMIF(Budsjett!$B$3:$B$126,"Generelle driftsmidler (kun NFR)",Budsjett!BJ3:BJ126)-Budsjett!#REF!</f>
        <v>#REF!</v>
      </c>
      <c r="K41" s="51" t="e">
        <f>K8-Budsjett!#REF!-SUMIF(Budsjett!$B$3:$B$126,"Generelle driftsmidler (kun NFR)",Budsjett!BK3:BK126)-Budsjett!#REF!</f>
        <v>#REF!</v>
      </c>
      <c r="L41" s="51" t="e">
        <f>L8-Budsjett!#REF!-SUMIF(Budsjett!$B$3:$B$126,"Generelle driftsmidler (kun NFR)",Budsjett!BL3:BL126)-Budsjett!#REF!</f>
        <v>#REF!</v>
      </c>
      <c r="M41" s="51" t="e">
        <f>SUM(C41:L41)</f>
        <v>#REF!</v>
      </c>
    </row>
    <row r="42" spans="2:13" ht="15" x14ac:dyDescent="0.25">
      <c r="B42" s="12" t="s">
        <v>139</v>
      </c>
      <c r="C42" s="52" t="e">
        <f>SUM(C38:C41)</f>
        <v>#REF!</v>
      </c>
      <c r="D42" s="52" t="e">
        <f t="shared" ref="D42:M42" si="12">SUM(D38:D41)</f>
        <v>#REF!</v>
      </c>
      <c r="E42" s="52" t="e">
        <f t="shared" si="12"/>
        <v>#REF!</v>
      </c>
      <c r="F42" s="52" t="e">
        <f t="shared" si="12"/>
        <v>#REF!</v>
      </c>
      <c r="G42" s="52" t="e">
        <f t="shared" si="12"/>
        <v>#REF!</v>
      </c>
      <c r="H42" s="52" t="e">
        <f t="shared" si="12"/>
        <v>#REF!</v>
      </c>
      <c r="I42" s="52" t="e">
        <f t="shared" si="12"/>
        <v>#REF!</v>
      </c>
      <c r="J42" s="52" t="e">
        <f t="shared" si="12"/>
        <v>#REF!</v>
      </c>
      <c r="K42" s="52" t="e">
        <f t="shared" si="12"/>
        <v>#REF!</v>
      </c>
      <c r="L42" s="52" t="e">
        <f t="shared" si="12"/>
        <v>#REF!</v>
      </c>
      <c r="M42" s="52" t="e">
        <f t="shared" si="12"/>
        <v>#REF!</v>
      </c>
    </row>
    <row r="43" spans="2:13" x14ac:dyDescent="0.2">
      <c r="B43" s="53"/>
      <c r="C43" s="54"/>
      <c r="D43" s="54"/>
      <c r="E43" s="54"/>
      <c r="F43" s="54"/>
      <c r="G43" s="54"/>
      <c r="H43" s="54"/>
      <c r="I43" s="54"/>
      <c r="J43" s="54"/>
      <c r="K43" s="54"/>
      <c r="L43" s="54"/>
      <c r="M43" s="54"/>
    </row>
    <row r="47" spans="2:13" x14ac:dyDescent="0.2">
      <c r="C47" s="54"/>
    </row>
  </sheetData>
  <sheetProtection algorithmName="SHA-512" hashValue="bkNozpeUyH67eESjWD4Ta1J0Y3B/y/DG6EIpUjwVgqyftRX+7AsEssdlSAb2BxieUCWEn7A+olDGsWDQqdJGGA==" saltValue="SkVU1/tAaBvyQ/RXb1bVwA==" spinCount="100000" sheet="1" formatCells="0" formatColumns="0" formatRows="0"/>
  <pageMargins left="0.7" right="0.7" top="0.75" bottom="0.75" header="0.3" footer="0.3"/>
  <pageSetup paperSize="9" scale="78" orientation="landscape"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0070C0"/>
    <pageSetUpPr fitToPage="1"/>
  </sheetPr>
  <dimension ref="B1:O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426</v>
      </c>
    </row>
    <row r="3" spans="2:14" ht="15" x14ac:dyDescent="0.25">
      <c r="B3" s="43" t="s">
        <v>427</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t="s">
        <v>429</v>
      </c>
      <c r="C5" s="51" t="e">
        <f>'NFR-budsjett'!C5</f>
        <v>#REF!</v>
      </c>
      <c r="D5" s="51" t="e">
        <f>'NFR-budsjett'!D5</f>
        <v>#REF!</v>
      </c>
      <c r="E5" s="51" t="e">
        <f>'NFR-budsjett'!E5</f>
        <v>#REF!</v>
      </c>
      <c r="F5" s="51" t="e">
        <f>'NFR-budsjett'!F5</f>
        <v>#REF!</v>
      </c>
      <c r="G5" s="51" t="e">
        <f>'NFR-budsjett'!G5</f>
        <v>#REF!</v>
      </c>
      <c r="H5" s="51" t="e">
        <f>'NFR-budsjett'!H5</f>
        <v>#REF!</v>
      </c>
      <c r="I5" s="51" t="e">
        <f>'NFR-budsjett'!I5</f>
        <v>#REF!</v>
      </c>
      <c r="J5" s="51" t="e">
        <f>'NFR-budsjett'!J5</f>
        <v>#REF!</v>
      </c>
      <c r="K5" s="51" t="e">
        <f>'NFR-budsjett'!K5</f>
        <v>#REF!</v>
      </c>
      <c r="L5" s="51" t="e">
        <f>'NFR-budsjett'!L5</f>
        <v>#REF!</v>
      </c>
      <c r="M5" s="51" t="e">
        <f>'NFR-budsjett'!#REF!</f>
        <v>#REF!</v>
      </c>
      <c r="N5" s="51" t="e">
        <f>SUM(C5:L5)</f>
        <v>#REF!</v>
      </c>
    </row>
    <row r="6" spans="2:14" x14ac:dyDescent="0.2">
      <c r="B6" t="s">
        <v>430</v>
      </c>
      <c r="C6" s="51">
        <f>'NFR-budsjett'!C6</f>
        <v>0</v>
      </c>
      <c r="D6" s="51">
        <f>'NFR-budsjett'!D6</f>
        <v>0</v>
      </c>
      <c r="E6" s="51">
        <f>'NFR-budsjett'!E6</f>
        <v>0</v>
      </c>
      <c r="F6" s="51">
        <f>'NFR-budsjett'!F6</f>
        <v>0</v>
      </c>
      <c r="G6" s="51">
        <f>'NFR-budsjett'!G6</f>
        <v>0</v>
      </c>
      <c r="H6" s="51">
        <f>'NFR-budsjett'!H6</f>
        <v>0</v>
      </c>
      <c r="I6" s="51">
        <f>'NFR-budsjett'!I6</f>
        <v>0</v>
      </c>
      <c r="J6" s="51">
        <f>'NFR-budsjett'!J6</f>
        <v>0</v>
      </c>
      <c r="K6" s="51">
        <f>'NFR-budsjett'!K6</f>
        <v>0</v>
      </c>
      <c r="L6" s="51">
        <f>'NFR-budsjett'!L6</f>
        <v>0</v>
      </c>
      <c r="M6" s="51">
        <f t="shared" ref="M6" si="0">H6+I6+J6</f>
        <v>0</v>
      </c>
      <c r="N6" s="51">
        <f t="shared" ref="N6:N8" si="1">SUM(C6:L6)</f>
        <v>0</v>
      </c>
    </row>
    <row r="7" spans="2:14" x14ac:dyDescent="0.2">
      <c r="B7" t="s">
        <v>431</v>
      </c>
      <c r="C7" s="51" t="e">
        <f>'NFR-budsjett'!C7</f>
        <v>#REF!</v>
      </c>
      <c r="D7" s="51" t="e">
        <f>'NFR-budsjett'!D7</f>
        <v>#REF!</v>
      </c>
      <c r="E7" s="51" t="e">
        <f>'NFR-budsjett'!E7</f>
        <v>#REF!</v>
      </c>
      <c r="F7" s="51" t="e">
        <f>'NFR-budsjett'!F7</f>
        <v>#REF!</v>
      </c>
      <c r="G7" s="51" t="e">
        <f>'NFR-budsjett'!G7</f>
        <v>#REF!</v>
      </c>
      <c r="H7" s="51" t="e">
        <f>'NFR-budsjett'!H7</f>
        <v>#REF!</v>
      </c>
      <c r="I7" s="51" t="e">
        <f>'NFR-budsjett'!I7</f>
        <v>#REF!</v>
      </c>
      <c r="J7" s="51" t="e">
        <f>'NFR-budsjett'!J7</f>
        <v>#REF!</v>
      </c>
      <c r="K7" s="51" t="e">
        <f>'NFR-budsjett'!K7</f>
        <v>#REF!</v>
      </c>
      <c r="L7" s="51" t="e">
        <f>'NFR-budsjett'!L7</f>
        <v>#REF!</v>
      </c>
      <c r="M7" s="51" t="e">
        <f>Budsjett!#REF!+Budsjett!#REF!</f>
        <v>#REF!</v>
      </c>
      <c r="N7" s="51" t="e">
        <f t="shared" si="1"/>
        <v>#REF!</v>
      </c>
    </row>
    <row r="8" spans="2:14" x14ac:dyDescent="0.2">
      <c r="B8" t="s">
        <v>432</v>
      </c>
      <c r="C8" s="51" t="e">
        <f>'NFR-budsjett'!C8</f>
        <v>#REF!</v>
      </c>
      <c r="D8" s="51" t="e">
        <f>'NFR-budsjett'!D8</f>
        <v>#REF!</v>
      </c>
      <c r="E8" s="51" t="e">
        <f>'NFR-budsjett'!E8</f>
        <v>#REF!</v>
      </c>
      <c r="F8" s="51" t="e">
        <f>'NFR-budsjett'!F8</f>
        <v>#REF!</v>
      </c>
      <c r="G8" s="51" t="e">
        <f>'NFR-budsjett'!G8</f>
        <v>#REF!</v>
      </c>
      <c r="H8" s="51" t="e">
        <f>'NFR-budsjett'!H8</f>
        <v>#REF!</v>
      </c>
      <c r="I8" s="51" t="e">
        <f>'NFR-budsjett'!I8</f>
        <v>#REF!</v>
      </c>
      <c r="J8" s="51" t="e">
        <f>'NFR-budsjett'!J8</f>
        <v>#REF!</v>
      </c>
      <c r="K8" s="51" t="e">
        <f>'NFR-budsjett'!K8</f>
        <v>#REF!</v>
      </c>
      <c r="L8" s="51" t="e">
        <f>'NFR-budsjett'!L8</f>
        <v>#REF!</v>
      </c>
      <c r="M8" s="51" t="e">
        <f>Prosjektcontroller!N21</f>
        <v>#REF!</v>
      </c>
      <c r="N8" s="51" t="e">
        <f t="shared" si="1"/>
        <v>#REF!</v>
      </c>
    </row>
    <row r="9" spans="2:14" ht="15" x14ac:dyDescent="0.25">
      <c r="B9" s="12" t="s">
        <v>433</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
      <c r="C10" s="44"/>
      <c r="D10" s="44"/>
      <c r="E10" s="44"/>
      <c r="F10" s="44"/>
      <c r="G10" s="44"/>
      <c r="H10" s="44"/>
      <c r="I10" s="44"/>
      <c r="J10" s="44"/>
      <c r="K10" s="44"/>
      <c r="L10" s="44"/>
      <c r="M10" s="44"/>
      <c r="N10" s="44"/>
    </row>
    <row r="11" spans="2:14" ht="15" x14ac:dyDescent="0.25">
      <c r="B11" s="43" t="s">
        <v>434</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t="s">
        <v>435</v>
      </c>
      <c r="C13" s="416">
        <f>'NFR-budsjett'!C13</f>
        <v>0</v>
      </c>
      <c r="D13" s="416">
        <f>'NFR-budsjett'!D13</f>
        <v>0</v>
      </c>
      <c r="E13" s="416">
        <f>'NFR-budsjett'!E13</f>
        <v>0</v>
      </c>
      <c r="F13" s="416">
        <f>'NFR-budsjett'!F13</f>
        <v>0</v>
      </c>
      <c r="G13" s="416">
        <f>'NFR-budsjett'!G13</f>
        <v>0</v>
      </c>
      <c r="H13" s="416">
        <f>'NFR-budsjett'!H13</f>
        <v>0</v>
      </c>
      <c r="I13" s="416">
        <f>'NFR-budsjett'!I13</f>
        <v>0</v>
      </c>
      <c r="J13" s="416">
        <f>'NFR-budsjett'!J13</f>
        <v>0</v>
      </c>
      <c r="K13" s="416">
        <f>'NFR-budsjett'!K13</f>
        <v>0</v>
      </c>
      <c r="L13" s="416">
        <f>'NFR-budsjett'!L13</f>
        <v>0</v>
      </c>
      <c r="M13" s="51">
        <f>H13+I13+J13</f>
        <v>0</v>
      </c>
      <c r="N13" s="51">
        <f>SUM(C13:L13)</f>
        <v>0</v>
      </c>
    </row>
    <row r="14" spans="2:14" x14ac:dyDescent="0.2">
      <c r="B14" t="s">
        <v>436</v>
      </c>
      <c r="C14" s="417">
        <f>'NFR-budsjett'!C14</f>
        <v>0</v>
      </c>
      <c r="D14" s="417">
        <f>'NFR-budsjett'!D14</f>
        <v>0</v>
      </c>
      <c r="E14" s="417">
        <f>'NFR-budsjett'!E14</f>
        <v>0</v>
      </c>
      <c r="F14" s="417">
        <f>'NFR-budsjett'!F14</f>
        <v>0</v>
      </c>
      <c r="G14" s="417">
        <f>'NFR-budsjett'!G14</f>
        <v>0</v>
      </c>
      <c r="H14" s="417">
        <f>'NFR-budsjett'!H14</f>
        <v>0</v>
      </c>
      <c r="I14" s="417">
        <f>'NFR-budsjett'!I14</f>
        <v>0</v>
      </c>
      <c r="J14" s="417">
        <f>'NFR-budsjett'!J14</f>
        <v>0</v>
      </c>
      <c r="K14" s="417">
        <f>'NFR-budsjett'!K14</f>
        <v>0</v>
      </c>
      <c r="L14" s="417">
        <f>'NFR-budsjett'!L14</f>
        <v>0</v>
      </c>
      <c r="M14" s="51">
        <f t="shared" ref="M14:M17" si="4">H14+I14+J14</f>
        <v>0</v>
      </c>
      <c r="N14" s="51">
        <f t="shared" ref="N14:N17" si="5">SUM(C14:L14)</f>
        <v>0</v>
      </c>
    </row>
    <row r="15" spans="2:14" x14ac:dyDescent="0.2">
      <c r="B15" t="s">
        <v>437</v>
      </c>
      <c r="C15" s="418" t="e">
        <f>'NFR-budsjett'!C15</f>
        <v>#REF!</v>
      </c>
      <c r="D15" s="418" t="e">
        <f>'NFR-budsjett'!D15</f>
        <v>#REF!</v>
      </c>
      <c r="E15" s="418" t="e">
        <f>'NFR-budsjett'!E15</f>
        <v>#REF!</v>
      </c>
      <c r="F15" s="418" t="e">
        <f>'NFR-budsjett'!F15</f>
        <v>#REF!</v>
      </c>
      <c r="G15" s="418" t="e">
        <f>'NFR-budsjett'!G15</f>
        <v>#REF!</v>
      </c>
      <c r="H15" s="418" t="e">
        <f>'NFR-budsjett'!H15</f>
        <v>#REF!</v>
      </c>
      <c r="I15" s="418" t="e">
        <f>'NFR-budsjett'!I15</f>
        <v>#REF!</v>
      </c>
      <c r="J15" s="418" t="e">
        <f>'NFR-budsjett'!J15</f>
        <v>#REF!</v>
      </c>
      <c r="K15" s="418" t="e">
        <f>'NFR-budsjett'!K15</f>
        <v>#REF!</v>
      </c>
      <c r="L15" s="418" t="e">
        <f>'NFR-budsjett'!L15</f>
        <v>#REF!</v>
      </c>
      <c r="M15" s="51" t="e">
        <f t="shared" si="4"/>
        <v>#REF!</v>
      </c>
      <c r="N15" s="51" t="e">
        <f t="shared" si="5"/>
        <v>#REF!</v>
      </c>
    </row>
    <row r="16" spans="2:14" x14ac:dyDescent="0.2">
      <c r="B16" t="s">
        <v>438</v>
      </c>
      <c r="C16" s="418">
        <f>'NFR-budsjett'!C16</f>
        <v>0</v>
      </c>
      <c r="D16" s="418">
        <f>'NFR-budsjett'!D16</f>
        <v>0</v>
      </c>
      <c r="E16" s="418">
        <f>'NFR-budsjett'!E16</f>
        <v>0</v>
      </c>
      <c r="F16" s="418">
        <f>'NFR-budsjett'!F16</f>
        <v>0</v>
      </c>
      <c r="G16" s="418">
        <f>'NFR-budsjett'!G16</f>
        <v>0</v>
      </c>
      <c r="H16" s="418">
        <f>'NFR-budsjett'!H16</f>
        <v>0</v>
      </c>
      <c r="I16" s="418">
        <f>'NFR-budsjett'!I16</f>
        <v>0</v>
      </c>
      <c r="J16" s="418">
        <f>'NFR-budsjett'!J16</f>
        <v>0</v>
      </c>
      <c r="K16" s="418">
        <f>'NFR-budsjett'!K16</f>
        <v>0</v>
      </c>
      <c r="L16" s="418">
        <f>'NFR-budsjett'!L16</f>
        <v>0</v>
      </c>
      <c r="M16" s="51">
        <f t="shared" si="4"/>
        <v>0</v>
      </c>
      <c r="N16" s="51">
        <f t="shared" si="5"/>
        <v>0</v>
      </c>
    </row>
    <row r="17" spans="2:15" x14ac:dyDescent="0.2">
      <c r="B17" t="s">
        <v>439</v>
      </c>
      <c r="C17" s="418">
        <f>'NFR-budsjett'!C17</f>
        <v>0</v>
      </c>
      <c r="D17" s="418">
        <f>'NFR-budsjett'!D17</f>
        <v>0</v>
      </c>
      <c r="E17" s="418">
        <f>'NFR-budsjett'!E17</f>
        <v>0</v>
      </c>
      <c r="F17" s="418">
        <f>'NFR-budsjett'!F17</f>
        <v>0</v>
      </c>
      <c r="G17" s="418">
        <f>'NFR-budsjett'!G17</f>
        <v>0</v>
      </c>
      <c r="H17" s="418">
        <f>'NFR-budsjett'!H17</f>
        <v>0</v>
      </c>
      <c r="I17" s="418">
        <f>'NFR-budsjett'!I17</f>
        <v>0</v>
      </c>
      <c r="J17" s="418">
        <f>'NFR-budsjett'!J17</f>
        <v>0</v>
      </c>
      <c r="K17" s="418">
        <f>'NFR-budsjett'!K17</f>
        <v>0</v>
      </c>
      <c r="L17" s="418">
        <f>'NFR-budsjett'!L17</f>
        <v>0</v>
      </c>
      <c r="M17" s="51">
        <f t="shared" si="4"/>
        <v>0</v>
      </c>
      <c r="N17" s="51">
        <f t="shared" si="5"/>
        <v>0</v>
      </c>
    </row>
    <row r="18" spans="2:15" ht="15" x14ac:dyDescent="0.25">
      <c r="B18" s="12" t="s">
        <v>433</v>
      </c>
      <c r="C18" s="52" t="e">
        <f>SUM(C13:C17)</f>
        <v>#REF!</v>
      </c>
      <c r="D18" s="52" t="e">
        <f t="shared" ref="D18:M18" si="6">SUM(D14:D17)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si="6"/>
        <v>#REF!</v>
      </c>
      <c r="N18" s="52" t="e">
        <f t="shared" ref="N18" si="7">SUM(N13:N17)</f>
        <v>#REF!</v>
      </c>
    </row>
    <row r="20" spans="2:15" ht="15" x14ac:dyDescent="0.25">
      <c r="B20" s="43" t="s">
        <v>440</v>
      </c>
    </row>
    <row r="21" spans="2:15" x14ac:dyDescent="0.2">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428</v>
      </c>
      <c r="N21" s="49" t="s">
        <v>141</v>
      </c>
      <c r="O21" s="49" t="s">
        <v>417</v>
      </c>
    </row>
    <row r="22" spans="2:15" x14ac:dyDescent="0.2">
      <c r="B22" t="s">
        <v>441</v>
      </c>
      <c r="C22" s="51" t="e">
        <f>'NFR-budsjett'!C22</f>
        <v>#REF!</v>
      </c>
      <c r="D22" s="51" t="e">
        <f>'NFR-budsjett'!D22</f>
        <v>#REF!</v>
      </c>
      <c r="E22" s="51" t="e">
        <f>'NFR-budsjett'!E22</f>
        <v>#REF!</v>
      </c>
      <c r="F22" s="51" t="e">
        <f>'NFR-budsjett'!F22</f>
        <v>#REF!</v>
      </c>
      <c r="G22" s="51" t="e">
        <f>'NFR-budsjett'!G22</f>
        <v>#REF!</v>
      </c>
      <c r="H22" s="51" t="e">
        <f>'NFR-budsjett'!H22</f>
        <v>#REF!</v>
      </c>
      <c r="I22" s="51" t="e">
        <f>'NFR-budsjett'!I22</f>
        <v>#REF!</v>
      </c>
      <c r="J22" s="51" t="e">
        <f>'NFR-budsjett'!J22</f>
        <v>#REF!</v>
      </c>
      <c r="K22" s="51" t="e">
        <f>'NFR-budsjett'!K22</f>
        <v>#REF!</v>
      </c>
      <c r="L22" s="51" t="e">
        <f>'NFR-budsjett'!L22</f>
        <v>#REF!</v>
      </c>
      <c r="M22" s="51" t="e">
        <f>H22+I22+J22</f>
        <v>#REF!</v>
      </c>
      <c r="N22" s="51" t="e">
        <f>SUM(C22:L22)</f>
        <v>#REF!</v>
      </c>
      <c r="O22" s="48">
        <f>IFERROR(N22/$N$27*100,0)</f>
        <v>0</v>
      </c>
    </row>
    <row r="23" spans="2:15" x14ac:dyDescent="0.2">
      <c r="B23" t="s">
        <v>442</v>
      </c>
      <c r="C23" s="51" t="e">
        <f>'NFR-budsjett'!C23</f>
        <v>#REF!</v>
      </c>
      <c r="D23" s="51" t="e">
        <f>'NFR-budsjett'!D23</f>
        <v>#REF!</v>
      </c>
      <c r="E23" s="51" t="e">
        <f>'NFR-budsjett'!E23</f>
        <v>#REF!</v>
      </c>
      <c r="F23" s="51" t="e">
        <f>'NFR-budsjett'!F23</f>
        <v>#REF!</v>
      </c>
      <c r="G23" s="51" t="e">
        <f>'NFR-budsjett'!G23</f>
        <v>#REF!</v>
      </c>
      <c r="H23" s="51" t="e">
        <f>'NFR-budsjett'!H23</f>
        <v>#REF!</v>
      </c>
      <c r="I23" s="51" t="e">
        <f>'NFR-budsjett'!I23</f>
        <v>#REF!</v>
      </c>
      <c r="J23" s="51" t="e">
        <f>'NFR-budsjett'!J23</f>
        <v>#REF!</v>
      </c>
      <c r="K23" s="51" t="e">
        <f>'NFR-budsjett'!K23</f>
        <v>#REF!</v>
      </c>
      <c r="L23" s="51" t="e">
        <f>'NFR-budsjett'!L23</f>
        <v>#REF!</v>
      </c>
      <c r="M23" s="51" t="e">
        <f>-IF(#REF!="Fast beløp",#REF!,Budsjett!#REF!)</f>
        <v>#REF!</v>
      </c>
      <c r="N23" s="51" t="e">
        <f t="shared" ref="N23:N26" si="9">SUM(C23:L23)</f>
        <v>#REF!</v>
      </c>
      <c r="O23" s="48">
        <f t="shared" ref="O23:O26" si="10">IFERROR(N23/$N$27*100,0)</f>
        <v>0</v>
      </c>
    </row>
    <row r="24" spans="2:15" x14ac:dyDescent="0.2">
      <c r="B24" t="s">
        <v>443</v>
      </c>
      <c r="C24" s="51" t="e">
        <f>'NFR-budsjett'!C24</f>
        <v>#REF!</v>
      </c>
      <c r="D24" s="51" t="e">
        <f>'NFR-budsjett'!D24</f>
        <v>#REF!</v>
      </c>
      <c r="E24" s="51" t="e">
        <f>'NFR-budsjett'!E24</f>
        <v>#REF!</v>
      </c>
      <c r="F24" s="51" t="e">
        <f>'NFR-budsjett'!F24</f>
        <v>#REF!</v>
      </c>
      <c r="G24" s="51" t="e">
        <f>'NFR-budsjett'!G24</f>
        <v>#REF!</v>
      </c>
      <c r="H24" s="51" t="e">
        <f>'NFR-budsjett'!H24</f>
        <v>#REF!</v>
      </c>
      <c r="I24" s="51" t="e">
        <f>'NFR-budsjett'!I24</f>
        <v>#REF!</v>
      </c>
      <c r="J24" s="51" t="e">
        <f>'NFR-budsjett'!J24</f>
        <v>#REF!</v>
      </c>
      <c r="K24" s="51" t="e">
        <f>'NFR-budsjett'!K24</f>
        <v>#REF!</v>
      </c>
      <c r="L24" s="51" t="e">
        <f>'NFR-budsjett'!L24</f>
        <v>#REF!</v>
      </c>
      <c r="M24" s="51" t="e">
        <f t="shared" ref="M24" si="11">H24+I24+J24</f>
        <v>#REF!</v>
      </c>
      <c r="N24" s="51" t="e">
        <f t="shared" si="9"/>
        <v>#REF!</v>
      </c>
      <c r="O24" s="48">
        <f t="shared" si="10"/>
        <v>0</v>
      </c>
    </row>
    <row r="25" spans="2:15" x14ac:dyDescent="0.2">
      <c r="B25" t="s">
        <v>444</v>
      </c>
      <c r="C25" s="51" t="e">
        <f>'NFR-budsjett'!C25</f>
        <v>#REF!</v>
      </c>
      <c r="D25" s="51" t="e">
        <f>'NFR-budsjett'!D25</f>
        <v>#REF!</v>
      </c>
      <c r="E25" s="51" t="e">
        <f>'NFR-budsjett'!E25</f>
        <v>#REF!</v>
      </c>
      <c r="F25" s="51" t="e">
        <f>'NFR-budsjett'!F25</f>
        <v>#REF!</v>
      </c>
      <c r="G25" s="51" t="e">
        <f>'NFR-budsjett'!G25</f>
        <v>#REF!</v>
      </c>
      <c r="H25" s="51" t="e">
        <f>'NFR-budsjett'!H25</f>
        <v>#REF!</v>
      </c>
      <c r="I25" s="51" t="e">
        <f>'NFR-budsjett'!I25</f>
        <v>#REF!</v>
      </c>
      <c r="J25" s="51" t="e">
        <f>'NFR-budsjett'!J25</f>
        <v>#REF!</v>
      </c>
      <c r="K25" s="51" t="e">
        <f>'NFR-budsjett'!K25</f>
        <v>#REF!</v>
      </c>
      <c r="L25" s="51" t="e">
        <f>'NFR-budsjett'!L25</f>
        <v>#REF!</v>
      </c>
      <c r="M25" s="51" t="e">
        <f>-IF(#REF!="Fast beløp",#REF!,Budsjett!#REF!)</f>
        <v>#REF!</v>
      </c>
      <c r="N25" s="51" t="e">
        <f t="shared" si="9"/>
        <v>#REF!</v>
      </c>
      <c r="O25" s="48">
        <f t="shared" si="10"/>
        <v>0</v>
      </c>
    </row>
    <row r="26" spans="2:15" x14ac:dyDescent="0.2">
      <c r="B26" t="s">
        <v>445</v>
      </c>
      <c r="C26" s="51" t="e">
        <f>'NFR-budsjett'!C26</f>
        <v>#REF!</v>
      </c>
      <c r="D26" s="51" t="e">
        <f>'NFR-budsjett'!D26</f>
        <v>#REF!</v>
      </c>
      <c r="E26" s="51" t="e">
        <f>'NFR-budsjett'!E26</f>
        <v>#REF!</v>
      </c>
      <c r="F26" s="51" t="e">
        <f>'NFR-budsjett'!F26</f>
        <v>#REF!</v>
      </c>
      <c r="G26" s="51" t="e">
        <f>'NFR-budsjett'!G26</f>
        <v>#REF!</v>
      </c>
      <c r="H26" s="51" t="e">
        <f>'NFR-budsjett'!H26</f>
        <v>#REF!</v>
      </c>
      <c r="I26" s="51" t="e">
        <f>'NFR-budsjett'!I26</f>
        <v>#REF!</v>
      </c>
      <c r="J26" s="51" t="e">
        <f>'NFR-budsjett'!J26</f>
        <v>#REF!</v>
      </c>
      <c r="K26" s="51" t="e">
        <f>'NFR-budsjett'!K26</f>
        <v>#REF!</v>
      </c>
      <c r="L26" s="51" t="e">
        <f>'NFR-budsjett'!L26</f>
        <v>#REF!</v>
      </c>
      <c r="M26" s="51" t="e">
        <f>-IF(Registrering!#REF!="Fast beløp",Budsjett!#REF!,Budsjett!#REF!)+Budsjett!#REF!</f>
        <v>#REF!</v>
      </c>
      <c r="N26" s="51" t="e">
        <f t="shared" si="9"/>
        <v>#REF!</v>
      </c>
      <c r="O26" s="48">
        <f t="shared" si="10"/>
        <v>0</v>
      </c>
    </row>
    <row r="27" spans="2:15" ht="15" x14ac:dyDescent="0.25">
      <c r="B27" s="12" t="s">
        <v>433</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333">
        <f>IFERROR(N27/N27,0)</f>
        <v>0</v>
      </c>
    </row>
    <row r="28" spans="2:15" x14ac:dyDescent="0.2">
      <c r="B28" s="53"/>
      <c r="C28" s="54"/>
      <c r="D28" s="54"/>
      <c r="E28" s="54"/>
      <c r="F28" s="54"/>
      <c r="G28" s="54"/>
      <c r="H28" s="54"/>
      <c r="I28" s="54"/>
      <c r="J28" s="54"/>
      <c r="K28" s="54"/>
      <c r="L28" s="54"/>
      <c r="M28" s="54"/>
      <c r="N28" s="54"/>
    </row>
    <row r="29" spans="2:15" ht="15" x14ac:dyDescent="0.25">
      <c r="B29" s="43" t="s">
        <v>446</v>
      </c>
    </row>
    <row r="30" spans="2:15" x14ac:dyDescent="0.2">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428</v>
      </c>
      <c r="N30" s="49" t="s">
        <v>141</v>
      </c>
    </row>
    <row r="31" spans="2:15" x14ac:dyDescent="0.2">
      <c r="B31" t="s">
        <v>447</v>
      </c>
      <c r="C31" s="55" t="e">
        <f>'NFR-budsjett'!C31</f>
        <v>#REF!</v>
      </c>
      <c r="D31" s="55" t="e">
        <f>'NFR-budsjett'!D31</f>
        <v>#REF!</v>
      </c>
      <c r="E31" s="55" t="e">
        <f>'NFR-budsjett'!E31</f>
        <v>#REF!</v>
      </c>
      <c r="F31" s="55" t="e">
        <f>'NFR-budsjett'!F31</f>
        <v>#REF!</v>
      </c>
      <c r="G31" s="55" t="e">
        <f>'NFR-budsjett'!G31</f>
        <v>#REF!</v>
      </c>
      <c r="H31" s="55" t="e">
        <f>'NFR-budsjett'!H31</f>
        <v>#REF!</v>
      </c>
      <c r="I31" s="55" t="e">
        <f>'NFR-budsjett'!I31</f>
        <v>#REF!</v>
      </c>
      <c r="J31" s="55" t="e">
        <f>'NFR-budsjett'!J31</f>
        <v>#REF!</v>
      </c>
      <c r="K31" s="55" t="e">
        <f>'NFR-budsjett'!K31</f>
        <v>#REF!</v>
      </c>
      <c r="L31" s="55" t="e">
        <f>'NFR-budsjett'!L31</f>
        <v>#REF!</v>
      </c>
      <c r="M31" s="55" t="e">
        <f>-SUMIF(Budsjett!#REF!,#REF!,Budsjett!#REF!)</f>
        <v>#REF!</v>
      </c>
      <c r="N31" s="51" t="e">
        <f>SUM(C31:L31)</f>
        <v>#REF!</v>
      </c>
    </row>
    <row r="32" spans="2:15" x14ac:dyDescent="0.2">
      <c r="B32" t="s">
        <v>448</v>
      </c>
      <c r="C32" s="55">
        <f>'NFR-budsjett'!C32</f>
        <v>0</v>
      </c>
      <c r="D32" s="55">
        <f>'NFR-budsjett'!D32</f>
        <v>0</v>
      </c>
      <c r="E32" s="55">
        <f>'NFR-budsjett'!E32</f>
        <v>0</v>
      </c>
      <c r="F32" s="55">
        <f>'NFR-budsjett'!F32</f>
        <v>0</v>
      </c>
      <c r="G32" s="55">
        <f>'NFR-budsjett'!G32</f>
        <v>0</v>
      </c>
      <c r="H32" s="55">
        <f>'NFR-budsjett'!H32</f>
        <v>0</v>
      </c>
      <c r="I32" s="55">
        <f>'NFR-budsjett'!I32</f>
        <v>0</v>
      </c>
      <c r="J32" s="55">
        <f>'NFR-budsjett'!J32</f>
        <v>0</v>
      </c>
      <c r="K32" s="55">
        <f>'NFR-budsjett'!K32</f>
        <v>0</v>
      </c>
      <c r="L32" s="55">
        <f>'NFR-budsjett'!L32</f>
        <v>0</v>
      </c>
      <c r="M32" s="55">
        <f>-SUMIF(Budsjett!$EM$3:$EM$14,#REF!,Budsjett!FA3:FA14)</f>
        <v>0</v>
      </c>
      <c r="N32" s="51">
        <f t="shared" ref="N32:N37" si="14">SUM(C32:L32)</f>
        <v>0</v>
      </c>
    </row>
    <row r="33" spans="2:14" x14ac:dyDescent="0.2">
      <c r="B33" t="s">
        <v>449</v>
      </c>
      <c r="C33" s="55">
        <f>'NFR-budsjett'!C33</f>
        <v>0</v>
      </c>
      <c r="D33" s="55">
        <f>'NFR-budsjett'!D33</f>
        <v>0</v>
      </c>
      <c r="E33" s="55">
        <f>'NFR-budsjett'!E33</f>
        <v>0</v>
      </c>
      <c r="F33" s="55">
        <f>'NFR-budsjett'!F33</f>
        <v>0</v>
      </c>
      <c r="G33" s="55">
        <f>'NFR-budsjett'!G33</f>
        <v>0</v>
      </c>
      <c r="H33" s="55">
        <f>'NFR-budsjett'!H33</f>
        <v>0</v>
      </c>
      <c r="I33" s="55">
        <f>'NFR-budsjett'!I33</f>
        <v>0</v>
      </c>
      <c r="J33" s="55">
        <f>'NFR-budsjett'!J33</f>
        <v>0</v>
      </c>
      <c r="K33" s="55">
        <f>'NFR-budsjett'!K33</f>
        <v>0</v>
      </c>
      <c r="L33" s="55">
        <f>'NFR-budsjett'!L33</f>
        <v>0</v>
      </c>
      <c r="M33" s="55">
        <f>-SUMIF(Budsjett!$EM$3:$EM$14,#REF!,Budsjett!FA3:FA14)</f>
        <v>0</v>
      </c>
      <c r="N33" s="51">
        <f t="shared" si="14"/>
        <v>0</v>
      </c>
    </row>
    <row r="34" spans="2:14" x14ac:dyDescent="0.2">
      <c r="B34" t="s">
        <v>450</v>
      </c>
      <c r="C34" s="55" t="e">
        <f>'NFR-budsjett'!C34</f>
        <v>#REF!</v>
      </c>
      <c r="D34" s="55" t="e">
        <f>'NFR-budsjett'!D34</f>
        <v>#REF!</v>
      </c>
      <c r="E34" s="55" t="e">
        <f>'NFR-budsjett'!E34</f>
        <v>#REF!</v>
      </c>
      <c r="F34" s="55" t="e">
        <f>'NFR-budsjett'!F34</f>
        <v>#REF!</v>
      </c>
      <c r="G34" s="55" t="e">
        <f>'NFR-budsjett'!G34</f>
        <v>#REF!</v>
      </c>
      <c r="H34" s="55" t="e">
        <f>'NFR-budsjett'!H34</f>
        <v>#REF!</v>
      </c>
      <c r="I34" s="55" t="e">
        <f>'NFR-budsjett'!I34</f>
        <v>#REF!</v>
      </c>
      <c r="J34" s="55" t="e">
        <f>'NFR-budsjett'!J34</f>
        <v>#REF!</v>
      </c>
      <c r="K34" s="55" t="e">
        <f>'NFR-budsjett'!K34</f>
        <v>#REF!</v>
      </c>
      <c r="L34" s="55" t="e">
        <f>'NFR-budsjett'!L34</f>
        <v>#REF!</v>
      </c>
      <c r="M34" s="55" t="e">
        <f t="shared" ref="M34:M41" si="15">H34+I34+J34</f>
        <v>#REF!</v>
      </c>
      <c r="N34" s="51" t="e">
        <f t="shared" si="14"/>
        <v>#REF!</v>
      </c>
    </row>
    <row r="35" spans="2:14" x14ac:dyDescent="0.2">
      <c r="B35" t="s">
        <v>451</v>
      </c>
      <c r="C35" s="55" t="e">
        <f>'NFR-budsjett'!C35</f>
        <v>#REF!</v>
      </c>
      <c r="D35" s="55" t="e">
        <f>'NFR-budsjett'!D35</f>
        <v>#REF!</v>
      </c>
      <c r="E35" s="55" t="e">
        <f>'NFR-budsjett'!E35</f>
        <v>#REF!</v>
      </c>
      <c r="F35" s="55" t="e">
        <f>'NFR-budsjett'!F35</f>
        <v>#REF!</v>
      </c>
      <c r="G35" s="55" t="e">
        <f>'NFR-budsjett'!G35</f>
        <v>#REF!</v>
      </c>
      <c r="H35" s="55" t="e">
        <f>'NFR-budsjett'!H35</f>
        <v>#REF!</v>
      </c>
      <c r="I35" s="55" t="e">
        <f>'NFR-budsjett'!I35</f>
        <v>#REF!</v>
      </c>
      <c r="J35" s="55" t="e">
        <f>'NFR-budsjett'!J35</f>
        <v>#REF!</v>
      </c>
      <c r="K35" s="55" t="e">
        <f>'NFR-budsjett'!K35</f>
        <v>#REF!</v>
      </c>
      <c r="L35" s="55" t="e">
        <f>'NFR-budsjett'!L35</f>
        <v>#REF!</v>
      </c>
      <c r="M35" s="55" t="e">
        <f t="shared" si="15"/>
        <v>#REF!</v>
      </c>
      <c r="N35" s="51" t="e">
        <f t="shared" si="14"/>
        <v>#REF!</v>
      </c>
    </row>
    <row r="36" spans="2:14" x14ac:dyDescent="0.2">
      <c r="B36" t="s">
        <v>452</v>
      </c>
      <c r="C36" s="55">
        <f>'NFR-budsjett'!C36</f>
        <v>0</v>
      </c>
      <c r="D36" s="55">
        <f>'NFR-budsjett'!D36</f>
        <v>0</v>
      </c>
      <c r="E36" s="55">
        <f>'NFR-budsjett'!E36</f>
        <v>0</v>
      </c>
      <c r="F36" s="55">
        <f>'NFR-budsjett'!F36</f>
        <v>0</v>
      </c>
      <c r="G36" s="55">
        <f>'NFR-budsjett'!G36</f>
        <v>0</v>
      </c>
      <c r="H36" s="55">
        <f>'NFR-budsjett'!H36</f>
        <v>0</v>
      </c>
      <c r="I36" s="55">
        <f>'NFR-budsjett'!I36</f>
        <v>0</v>
      </c>
      <c r="J36" s="55">
        <f>'NFR-budsjett'!J36</f>
        <v>0</v>
      </c>
      <c r="K36" s="55">
        <f>'NFR-budsjett'!K36</f>
        <v>0</v>
      </c>
      <c r="L36" s="55">
        <f>'NFR-budsjett'!L36</f>
        <v>0</v>
      </c>
      <c r="M36" s="55">
        <f t="shared" si="15"/>
        <v>0</v>
      </c>
      <c r="N36" s="51">
        <f t="shared" si="14"/>
        <v>0</v>
      </c>
    </row>
    <row r="37" spans="2:14" x14ac:dyDescent="0.2">
      <c r="B37" t="s">
        <v>453</v>
      </c>
      <c r="C37" s="55" t="e">
        <f>'NFR-budsjett'!C37</f>
        <v>#REF!</v>
      </c>
      <c r="D37" s="55" t="e">
        <f>'NFR-budsjett'!D37</f>
        <v>#REF!</v>
      </c>
      <c r="E37" s="55" t="e">
        <f>'NFR-budsjett'!E37</f>
        <v>#REF!</v>
      </c>
      <c r="F37" s="55" t="e">
        <f>'NFR-budsjett'!F37</f>
        <v>#REF!</v>
      </c>
      <c r="G37" s="55" t="e">
        <f>'NFR-budsjett'!G37</f>
        <v>#REF!</v>
      </c>
      <c r="H37" s="55" t="e">
        <f>'NFR-budsjett'!H37</f>
        <v>#REF!</v>
      </c>
      <c r="I37" s="55" t="e">
        <f>'NFR-budsjett'!I37</f>
        <v>#REF!</v>
      </c>
      <c r="J37" s="55" t="e">
        <f>'NFR-budsjett'!J37</f>
        <v>#REF!</v>
      </c>
      <c r="K37" s="55" t="e">
        <f>'NFR-budsjett'!K37</f>
        <v>#REF!</v>
      </c>
      <c r="L37" s="55" t="e">
        <f>'NFR-budsjett'!L37</f>
        <v>#REF!</v>
      </c>
      <c r="M37" s="55" t="e">
        <f t="shared" si="15"/>
        <v>#REF!</v>
      </c>
      <c r="N37" s="51" t="e">
        <f t="shared" si="14"/>
        <v>#REF!</v>
      </c>
    </row>
    <row r="38" spans="2:14" ht="15" x14ac:dyDescent="0.25">
      <c r="B38" s="12" t="s">
        <v>454</v>
      </c>
      <c r="C38" s="52" t="e">
        <f t="shared" ref="C38:M38" si="16">SUM(C31:C37)</f>
        <v>#REF!</v>
      </c>
      <c r="D38" s="52" t="e">
        <f t="shared" si="16"/>
        <v>#REF!</v>
      </c>
      <c r="E38" s="52" t="e">
        <f t="shared" si="16"/>
        <v>#REF!</v>
      </c>
      <c r="F38" s="52" t="e">
        <f t="shared" si="16"/>
        <v>#REF!</v>
      </c>
      <c r="G38" s="52" t="e">
        <f t="shared" si="16"/>
        <v>#REF!</v>
      </c>
      <c r="H38" s="52" t="e">
        <f t="shared" si="16"/>
        <v>#REF!</v>
      </c>
      <c r="I38" s="52" t="e">
        <f t="shared" si="16"/>
        <v>#REF!</v>
      </c>
      <c r="J38" s="52" t="e">
        <f t="shared" si="16"/>
        <v>#REF!</v>
      </c>
      <c r="K38" s="52" t="e">
        <f t="shared" si="16"/>
        <v>#REF!</v>
      </c>
      <c r="L38" s="52" t="e">
        <f t="shared" si="16"/>
        <v>#REF!</v>
      </c>
      <c r="M38" s="52" t="e">
        <f t="shared" si="16"/>
        <v>#REF!</v>
      </c>
      <c r="N38" s="52" t="e">
        <f>SUM(N31:N37)</f>
        <v>#REF!</v>
      </c>
    </row>
    <row r="39" spans="2:14" x14ac:dyDescent="0.2">
      <c r="B39" t="s">
        <v>430</v>
      </c>
      <c r="C39" s="51">
        <f>'NFR-budsjett'!C39</f>
        <v>0</v>
      </c>
      <c r="D39" s="51">
        <f>'NFR-budsjett'!D39</f>
        <v>0</v>
      </c>
      <c r="E39" s="51">
        <f>'NFR-budsjett'!E39</f>
        <v>0</v>
      </c>
      <c r="F39" s="51">
        <f>'NFR-budsjett'!F39</f>
        <v>0</v>
      </c>
      <c r="G39" s="51">
        <f>'NFR-budsjett'!G39</f>
        <v>0</v>
      </c>
      <c r="H39" s="51">
        <f>'NFR-budsjett'!H39</f>
        <v>0</v>
      </c>
      <c r="I39" s="51">
        <f>'NFR-budsjett'!I39</f>
        <v>0</v>
      </c>
      <c r="J39" s="51">
        <f>'NFR-budsjett'!J39</f>
        <v>0</v>
      </c>
      <c r="K39" s="51">
        <f>'NFR-budsjett'!K39</f>
        <v>0</v>
      </c>
      <c r="L39" s="51">
        <f>'NFR-budsjett'!L39</f>
        <v>0</v>
      </c>
      <c r="M39" s="55">
        <f t="shared" si="15"/>
        <v>0</v>
      </c>
      <c r="N39" s="51">
        <f>SUM(C39:L39)</f>
        <v>0</v>
      </c>
    </row>
    <row r="40" spans="2:14" x14ac:dyDescent="0.2">
      <c r="B40" t="s">
        <v>431</v>
      </c>
      <c r="C40" s="51" t="e">
        <f>'NFR-budsjett'!C40</f>
        <v>#REF!</v>
      </c>
      <c r="D40" s="51" t="e">
        <f>'NFR-budsjett'!D40</f>
        <v>#REF!</v>
      </c>
      <c r="E40" s="51" t="e">
        <f>'NFR-budsjett'!E40</f>
        <v>#REF!</v>
      </c>
      <c r="F40" s="51" t="e">
        <f>'NFR-budsjett'!F40</f>
        <v>#REF!</v>
      </c>
      <c r="G40" s="51" t="e">
        <f>'NFR-budsjett'!G40</f>
        <v>#REF!</v>
      </c>
      <c r="H40" s="51" t="e">
        <f>'NFR-budsjett'!H40</f>
        <v>#REF!</v>
      </c>
      <c r="I40" s="51" t="e">
        <f>'NFR-budsjett'!I40</f>
        <v>#REF!</v>
      </c>
      <c r="J40" s="51" t="e">
        <f>'NFR-budsjett'!J40</f>
        <v>#REF!</v>
      </c>
      <c r="K40" s="51" t="e">
        <f>'NFR-budsjett'!K40</f>
        <v>#REF!</v>
      </c>
      <c r="L40" s="51" t="e">
        <f>'NFR-budsjett'!L40</f>
        <v>#REF!</v>
      </c>
      <c r="M40" s="55" t="e">
        <f t="shared" si="15"/>
        <v>#REF!</v>
      </c>
      <c r="N40" s="51" t="e">
        <f t="shared" ref="N40:N41" si="17">SUM(C40:L40)</f>
        <v>#REF!</v>
      </c>
    </row>
    <row r="41" spans="2:14" x14ac:dyDescent="0.2">
      <c r="B41" t="s">
        <v>432</v>
      </c>
      <c r="C41" s="51" t="e">
        <f>'NFR-budsjett'!C41</f>
        <v>#REF!</v>
      </c>
      <c r="D41" s="51" t="e">
        <f>'NFR-budsjett'!D41</f>
        <v>#REF!</v>
      </c>
      <c r="E41" s="51" t="e">
        <f>'NFR-budsjett'!E41</f>
        <v>#REF!</v>
      </c>
      <c r="F41" s="51" t="e">
        <f>'NFR-budsjett'!F41</f>
        <v>#REF!</v>
      </c>
      <c r="G41" s="51" t="e">
        <f>'NFR-budsjett'!G41</f>
        <v>#REF!</v>
      </c>
      <c r="H41" s="51" t="e">
        <f>'NFR-budsjett'!H41</f>
        <v>#REF!</v>
      </c>
      <c r="I41" s="51" t="e">
        <f>'NFR-budsjett'!I41</f>
        <v>#REF!</v>
      </c>
      <c r="J41" s="51" t="e">
        <f>'NFR-budsjett'!J41</f>
        <v>#REF!</v>
      </c>
      <c r="K41" s="51" t="e">
        <f>'NFR-budsjett'!K41</f>
        <v>#REF!</v>
      </c>
      <c r="L41" s="51" t="e">
        <f>'NFR-budsjett'!L41</f>
        <v>#REF!</v>
      </c>
      <c r="M41" s="55" t="e">
        <f t="shared" si="15"/>
        <v>#REF!</v>
      </c>
      <c r="N41" s="51" t="e">
        <f t="shared" si="17"/>
        <v>#REF!</v>
      </c>
    </row>
    <row r="42" spans="2:14" ht="15" x14ac:dyDescent="0.25">
      <c r="B42" s="12" t="s">
        <v>445</v>
      </c>
      <c r="C42" s="52" t="e">
        <f>SUM(C38:C41)</f>
        <v>#REF!</v>
      </c>
      <c r="D42" s="52" t="e">
        <f t="shared" ref="D42:M42" si="18">SUM(D38:D41)</f>
        <v>#REF!</v>
      </c>
      <c r="E42" s="52" t="e">
        <f t="shared" si="18"/>
        <v>#REF!</v>
      </c>
      <c r="F42" s="52" t="e">
        <f t="shared" si="18"/>
        <v>#REF!</v>
      </c>
      <c r="G42" s="52" t="e">
        <f t="shared" si="18"/>
        <v>#REF!</v>
      </c>
      <c r="H42" s="52" t="e">
        <f t="shared" si="18"/>
        <v>#REF!</v>
      </c>
      <c r="I42" s="52" t="e">
        <f t="shared" si="18"/>
        <v>#REF!</v>
      </c>
      <c r="J42" s="52" t="e">
        <f t="shared" si="18"/>
        <v>#REF!</v>
      </c>
      <c r="K42" s="52" t="e">
        <f t="shared" si="18"/>
        <v>#REF!</v>
      </c>
      <c r="L42" s="52" t="e">
        <f t="shared" si="18"/>
        <v>#REF!</v>
      </c>
      <c r="M42" s="52" t="e">
        <f t="shared" si="18"/>
        <v>#REF!</v>
      </c>
      <c r="N42" s="52" t="e">
        <f t="shared" ref="N42" si="19">SUM(N38:N41)</f>
        <v>#REF!</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tabColor rgb="FF0070C0"/>
  </sheetPr>
  <dimension ref="B1:O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455</v>
      </c>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52" t="e">
        <f>'NFR-budsjett'!C5+'NFR - Partner 1'!C5+'NFR - Partner 2'!C5+'NFR - Partner 3'!C5+'NFR - Partner 4'!C5+'NFR - Partner 5'!C5+'NFR - Partner 6'!C5+'NFR - Partner 7'!C5+'NFR - Partner 8'!C5+'NFR - Partner 9'!C5+'NFR - Partner 10'!C5</f>
        <v>#REF!</v>
      </c>
      <c r="D5" s="452" t="e">
        <f>'NFR-budsjett'!D5+'NFR - Partner 1'!D5+'NFR - Partner 2'!D5+'NFR - Partner 3'!D5+'NFR - Partner 4'!D5+'NFR - Partner 5'!D5+'NFR - Partner 6'!D5+'NFR - Partner 7'!D5+'NFR - Partner 8'!D5+'NFR - Partner 9'!D5+'NFR - Partner 10'!D5</f>
        <v>#REF!</v>
      </c>
      <c r="E5" s="452" t="e">
        <f>'NFR-budsjett'!E5+'NFR - Partner 1'!E5+'NFR - Partner 2'!E5+'NFR - Partner 3'!E5+'NFR - Partner 4'!E5+'NFR - Partner 5'!E5+'NFR - Partner 6'!E5+'NFR - Partner 7'!E5+'NFR - Partner 8'!E5+'NFR - Partner 9'!E5+'NFR - Partner 10'!E5</f>
        <v>#REF!</v>
      </c>
      <c r="F5" s="452" t="e">
        <f>'NFR-budsjett'!F5+'NFR - Partner 1'!F5+'NFR - Partner 2'!F5+'NFR - Partner 3'!F5+'NFR - Partner 4'!F5+'NFR - Partner 5'!F5+'NFR - Partner 6'!F5+'NFR - Partner 7'!F5+'NFR - Partner 8'!F5+'NFR - Partner 9'!F5+'NFR - Partner 10'!F5</f>
        <v>#REF!</v>
      </c>
      <c r="G5" s="452" t="e">
        <f>'NFR-budsjett'!G5+'NFR - Partner 1'!G5+'NFR - Partner 2'!G5+'NFR - Partner 3'!G5+'NFR - Partner 4'!G5+'NFR - Partner 5'!G5+'NFR - Partner 6'!G5+'NFR - Partner 7'!G5+'NFR - Partner 8'!G5+'NFR - Partner 9'!G5+'NFR - Partner 10'!G5</f>
        <v>#REF!</v>
      </c>
      <c r="H5" s="452" t="e">
        <f>'NFR-budsjett'!H5+'NFR - Partner 1'!H5+'NFR - Partner 2'!H5+'NFR - Partner 3'!H5+'NFR - Partner 4'!H5+'NFR - Partner 5'!H5+'NFR - Partner 6'!H5+'NFR - Partner 7'!H5+'NFR - Partner 8'!H5+'NFR - Partner 9'!H5+'NFR - Partner 10'!H5</f>
        <v>#REF!</v>
      </c>
      <c r="I5" s="452" t="e">
        <f>'NFR-budsjett'!I5+'NFR - Partner 1'!I5+'NFR - Partner 2'!I5+'NFR - Partner 3'!I5+'NFR - Partner 4'!I5+'NFR - Partner 5'!I5+'NFR - Partner 6'!I5+'NFR - Partner 7'!I5+'NFR - Partner 8'!I5+'NFR - Partner 9'!I5+'NFR - Partner 10'!I5</f>
        <v>#REF!</v>
      </c>
      <c r="J5" s="452" t="e">
        <f>'NFR-budsjett'!J5+'NFR - Partner 1'!J5+'NFR - Partner 2'!J5+'NFR - Partner 3'!J5+'NFR - Partner 4'!J5+'NFR - Partner 5'!J5+'NFR - Partner 6'!J5+'NFR - Partner 7'!J5+'NFR - Partner 8'!J5+'NFR - Partner 9'!J5+'NFR - Partner 10'!J5</f>
        <v>#REF!</v>
      </c>
      <c r="K5" s="452" t="e">
        <f>'NFR-budsjett'!K5+'NFR - Partner 1'!K5+'NFR - Partner 2'!K5+'NFR - Partner 3'!K5+'NFR - Partner 4'!K5+'NFR - Partner 5'!K5+'NFR - Partner 6'!K5+'NFR - Partner 7'!K5+'NFR - Partner 8'!K5+'NFR - Partner 9'!K5+'NFR - Partner 10'!K5</f>
        <v>#REF!</v>
      </c>
      <c r="L5" s="452" t="e">
        <f>'NFR-budsjett'!L5+'NFR - Partner 1'!L5+'NFR - Partner 2'!L5+'NFR - Partner 3'!L5+'NFR - Partner 4'!L5+'NFR - Partner 5'!L5+'NFR - Partner 6'!L5+'NFR - Partner 7'!L5+'NFR - Partner 8'!L5+'NFR - Partner 9'!L5+'NFR - Partner 10'!L5</f>
        <v>#REF!</v>
      </c>
      <c r="M5" s="452" t="e">
        <f>'NFR-budsjett'!M5+'NFR - Partner 1'!M5+'NFR - Partner 2'!M5+'NFR - Partner 3'!M5+'NFR - Partner 4'!M5+'NFR - Partner 5'!M5+'NFR - Partner 6'!M5+'NFR - Partner 7'!M5+'NFR - Partner 8'!M5+'NFR - Partner 9'!M5+'NFR - Partner 10'!M5</f>
        <v>#REF!</v>
      </c>
      <c r="N5" s="452" t="e">
        <f>SUM(C5:L5)</f>
        <v>#REF!</v>
      </c>
    </row>
    <row r="6" spans="2:14" x14ac:dyDescent="0.2">
      <c r="B6" s="2" t="s">
        <v>406</v>
      </c>
      <c r="C6" s="452">
        <f>'NFR-budsjett'!C6+'NFR - Partner 1'!C6+'NFR - Partner 2'!C6+'NFR - Partner 3'!C6+'NFR - Partner 4'!C6+'NFR - Partner 5'!C6+'NFR - Partner 6'!C6+'NFR - Partner 7'!C6+'NFR - Partner 8'!C6+'NFR - Partner 9'!C6+'NFR - Partner 10'!C6</f>
        <v>0</v>
      </c>
      <c r="D6" s="452">
        <f>'NFR-budsjett'!D6+'NFR - Partner 1'!D6+'NFR - Partner 2'!D6+'NFR - Partner 3'!D6+'NFR - Partner 4'!D6+'NFR - Partner 5'!D6+'NFR - Partner 6'!D6+'NFR - Partner 7'!D6+'NFR - Partner 8'!D6+'NFR - Partner 9'!D6+'NFR - Partner 10'!D6</f>
        <v>0</v>
      </c>
      <c r="E6" s="452">
        <f>'NFR-budsjett'!E6+'NFR - Partner 1'!E6+'NFR - Partner 2'!E6+'NFR - Partner 3'!E6+'NFR - Partner 4'!E6+'NFR - Partner 5'!E6+'NFR - Partner 6'!E6+'NFR - Partner 7'!E6+'NFR - Partner 8'!E6+'NFR - Partner 9'!E6+'NFR - Partner 10'!E6</f>
        <v>0</v>
      </c>
      <c r="F6" s="452">
        <f>'NFR-budsjett'!F6+'NFR - Partner 1'!F6+'NFR - Partner 2'!F6+'NFR - Partner 3'!F6+'NFR - Partner 4'!F6+'NFR - Partner 5'!F6+'NFR - Partner 6'!F6+'NFR - Partner 7'!F6+'NFR - Partner 8'!F6+'NFR - Partner 9'!F6+'NFR - Partner 10'!F6</f>
        <v>0</v>
      </c>
      <c r="G6" s="452">
        <f>'NFR-budsjett'!G6+'NFR - Partner 1'!G6+'NFR - Partner 2'!G6+'NFR - Partner 3'!G6+'NFR - Partner 4'!G6+'NFR - Partner 5'!G6+'NFR - Partner 6'!G6+'NFR - Partner 7'!G6+'NFR - Partner 8'!G6+'NFR - Partner 9'!G6+'NFR - Partner 10'!G6</f>
        <v>0</v>
      </c>
      <c r="H6" s="452">
        <f>'NFR-budsjett'!H6+'NFR - Partner 1'!H6+'NFR - Partner 2'!H6+'NFR - Partner 3'!H6+'NFR - Partner 4'!H6+'NFR - Partner 5'!H6+'NFR - Partner 6'!H6+'NFR - Partner 7'!H6+'NFR - Partner 8'!H6+'NFR - Partner 9'!H6+'NFR - Partner 10'!H6</f>
        <v>0</v>
      </c>
      <c r="I6" s="452">
        <f>'NFR-budsjett'!I6+'NFR - Partner 1'!I6+'NFR - Partner 2'!I6+'NFR - Partner 3'!I6+'NFR - Partner 4'!I6+'NFR - Partner 5'!I6+'NFR - Partner 6'!I6+'NFR - Partner 7'!I6+'NFR - Partner 8'!I6+'NFR - Partner 9'!I6+'NFR - Partner 10'!I6</f>
        <v>0</v>
      </c>
      <c r="J6" s="452">
        <f>'NFR-budsjett'!J6+'NFR - Partner 1'!J6+'NFR - Partner 2'!J6+'NFR - Partner 3'!J6+'NFR - Partner 4'!J6+'NFR - Partner 5'!J6+'NFR - Partner 6'!J6+'NFR - Partner 7'!J6+'NFR - Partner 8'!J6+'NFR - Partner 9'!J6+'NFR - Partner 10'!J6</f>
        <v>0</v>
      </c>
      <c r="K6" s="452">
        <f>'NFR-budsjett'!K6+'NFR - Partner 1'!K6+'NFR - Partner 2'!K6+'NFR - Partner 3'!K6+'NFR - Partner 4'!K6+'NFR - Partner 5'!K6+'NFR - Partner 6'!K6+'NFR - Partner 7'!K6+'NFR - Partner 8'!K6+'NFR - Partner 9'!K6+'NFR - Partner 10'!K6</f>
        <v>0</v>
      </c>
      <c r="L6" s="452">
        <f>'NFR-budsjett'!L6+'NFR - Partner 1'!L6+'NFR - Partner 2'!L6+'NFR - Partner 3'!L6+'NFR - Partner 4'!L6+'NFR - Partner 5'!L6+'NFR - Partner 6'!L6+'NFR - Partner 7'!L6+'NFR - Partner 8'!L6+'NFR - Partner 9'!L6+'NFR - Partner 10'!L6</f>
        <v>0</v>
      </c>
      <c r="M6" s="452">
        <f t="shared" ref="M6" si="0">H6+I6+J6</f>
        <v>0</v>
      </c>
      <c r="N6" s="452">
        <f t="shared" ref="N6:N8" si="1">SUM(C6:L6)</f>
        <v>0</v>
      </c>
    </row>
    <row r="7" spans="2:14" x14ac:dyDescent="0.2">
      <c r="B7" s="2" t="s">
        <v>407</v>
      </c>
      <c r="C7" s="452" t="e">
        <f>'NFR-budsjett'!C7+'NFR - Partner 1'!C7+'NFR - Partner 2'!C7+'NFR - Partner 3'!C7+'NFR - Partner 4'!C7+'NFR - Partner 5'!C7+'NFR - Partner 6'!C7+'NFR - Partner 7'!C7+'NFR - Partner 8'!C7+'NFR - Partner 9'!C7+'NFR - Partner 10'!C7</f>
        <v>#REF!</v>
      </c>
      <c r="D7" s="452" t="e">
        <f>'NFR-budsjett'!D7+'NFR - Partner 1'!D7+'NFR - Partner 2'!D7+'NFR - Partner 3'!D7+'NFR - Partner 4'!D7+'NFR - Partner 5'!D7+'NFR - Partner 6'!D7+'NFR - Partner 7'!D7+'NFR - Partner 8'!D7+'NFR - Partner 9'!D7+'NFR - Partner 10'!D7</f>
        <v>#REF!</v>
      </c>
      <c r="E7" s="452" t="e">
        <f>'NFR-budsjett'!E7+'NFR - Partner 1'!E7+'NFR - Partner 2'!E7+'NFR - Partner 3'!E7+'NFR - Partner 4'!E7+'NFR - Partner 5'!E7+'NFR - Partner 6'!E7+'NFR - Partner 7'!E7+'NFR - Partner 8'!E7+'NFR - Partner 9'!E7+'NFR - Partner 10'!E7</f>
        <v>#REF!</v>
      </c>
      <c r="F7" s="452" t="e">
        <f>'NFR-budsjett'!F7+'NFR - Partner 1'!F7+'NFR - Partner 2'!F7+'NFR - Partner 3'!F7+'NFR - Partner 4'!F7+'NFR - Partner 5'!F7+'NFR - Partner 6'!F7+'NFR - Partner 7'!F7+'NFR - Partner 8'!F7+'NFR - Partner 9'!F7+'NFR - Partner 10'!F7</f>
        <v>#REF!</v>
      </c>
      <c r="G7" s="452" t="e">
        <f>'NFR-budsjett'!G7+'NFR - Partner 1'!G7+'NFR - Partner 2'!G7+'NFR - Partner 3'!G7+'NFR - Partner 4'!G7+'NFR - Partner 5'!G7+'NFR - Partner 6'!G7+'NFR - Partner 7'!G7+'NFR - Partner 8'!G7+'NFR - Partner 9'!G7+'NFR - Partner 10'!G7</f>
        <v>#REF!</v>
      </c>
      <c r="H7" s="452" t="e">
        <f>'NFR-budsjett'!H7+'NFR - Partner 1'!H7+'NFR - Partner 2'!H7+'NFR - Partner 3'!H7+'NFR - Partner 4'!H7+'NFR - Partner 5'!H7+'NFR - Partner 6'!H7+'NFR - Partner 7'!H7+'NFR - Partner 8'!H7+'NFR - Partner 9'!H7+'NFR - Partner 10'!H7</f>
        <v>#REF!</v>
      </c>
      <c r="I7" s="452" t="e">
        <f>'NFR-budsjett'!I7+'NFR - Partner 1'!I7+'NFR - Partner 2'!I7+'NFR - Partner 3'!I7+'NFR - Partner 4'!I7+'NFR - Partner 5'!I7+'NFR - Partner 6'!I7+'NFR - Partner 7'!I7+'NFR - Partner 8'!I7+'NFR - Partner 9'!I7+'NFR - Partner 10'!I7</f>
        <v>#REF!</v>
      </c>
      <c r="J7" s="452" t="e">
        <f>'NFR-budsjett'!J7+'NFR - Partner 1'!J7+'NFR - Partner 2'!J7+'NFR - Partner 3'!J7+'NFR - Partner 4'!J7+'NFR - Partner 5'!J7+'NFR - Partner 6'!J7+'NFR - Partner 7'!J7+'NFR - Partner 8'!J7+'NFR - Partner 9'!J7+'NFR - Partner 10'!J7</f>
        <v>#REF!</v>
      </c>
      <c r="K7" s="452" t="e">
        <f>'NFR-budsjett'!K7+'NFR - Partner 1'!K7+'NFR - Partner 2'!K7+'NFR - Partner 3'!K7+'NFR - Partner 4'!K7+'NFR - Partner 5'!K7+'NFR - Partner 6'!K7+'NFR - Partner 7'!K7+'NFR - Partner 8'!K7+'NFR - Partner 9'!K7+'NFR - Partner 10'!K7</f>
        <v>#REF!</v>
      </c>
      <c r="L7" s="452" t="e">
        <f>'NFR-budsjett'!L7+'NFR - Partner 1'!L7+'NFR - Partner 2'!L7+'NFR - Partner 3'!L7+'NFR - Partner 4'!L7+'NFR - Partner 5'!L7+'NFR - Partner 6'!L7+'NFR - Partner 7'!L7+'NFR - Partner 8'!L7+'NFR - Partner 9'!L7+'NFR - Partner 10'!L7</f>
        <v>#REF!</v>
      </c>
      <c r="M7" s="452" t="e">
        <f>Budsjett!#REF!+Budsjett!#REF!</f>
        <v>#REF!</v>
      </c>
      <c r="N7" s="452" t="e">
        <f t="shared" si="1"/>
        <v>#REF!</v>
      </c>
    </row>
    <row r="8" spans="2:14" x14ac:dyDescent="0.2">
      <c r="B8" s="2" t="s">
        <v>408</v>
      </c>
      <c r="C8" s="452" t="e">
        <f>'NFR-budsjett'!C8+'NFR - Partner 1'!C8+'NFR - Partner 2'!C8+'NFR - Partner 3'!C8+'NFR - Partner 4'!C8+'NFR - Partner 5'!C8+'NFR - Partner 6'!C8+'NFR - Partner 7'!C8+'NFR - Partner 8'!C8+'NFR - Partner 9'!C8+'NFR - Partner 10'!C8</f>
        <v>#REF!</v>
      </c>
      <c r="D8" s="452" t="e">
        <f>'NFR-budsjett'!D8+'NFR - Partner 1'!D8+'NFR - Partner 2'!D8+'NFR - Partner 3'!D8+'NFR - Partner 4'!D8+'NFR - Partner 5'!D8+'NFR - Partner 6'!D8+'NFR - Partner 7'!D8+'NFR - Partner 8'!D8+'NFR - Partner 9'!D8+'NFR - Partner 10'!D8</f>
        <v>#REF!</v>
      </c>
      <c r="E8" s="452" t="e">
        <f>'NFR-budsjett'!E8+'NFR - Partner 1'!E8+'NFR - Partner 2'!E8+'NFR - Partner 3'!E8+'NFR - Partner 4'!E8+'NFR - Partner 5'!E8+'NFR - Partner 6'!E8+'NFR - Partner 7'!E8+'NFR - Partner 8'!E8+'NFR - Partner 9'!E8+'NFR - Partner 10'!E8</f>
        <v>#REF!</v>
      </c>
      <c r="F8" s="452" t="e">
        <f>'NFR-budsjett'!F8+'NFR - Partner 1'!F8+'NFR - Partner 2'!F8+'NFR - Partner 3'!F8+'NFR - Partner 4'!F8+'NFR - Partner 5'!F8+'NFR - Partner 6'!F8+'NFR - Partner 7'!F8+'NFR - Partner 8'!F8+'NFR - Partner 9'!F8+'NFR - Partner 10'!F8</f>
        <v>#REF!</v>
      </c>
      <c r="G8" s="452" t="e">
        <f>'NFR-budsjett'!G8+'NFR - Partner 1'!G8+'NFR - Partner 2'!G8+'NFR - Partner 3'!G8+'NFR - Partner 4'!G8+'NFR - Partner 5'!G8+'NFR - Partner 6'!G8+'NFR - Partner 7'!G8+'NFR - Partner 8'!G8+'NFR - Partner 9'!G8+'NFR - Partner 10'!G8</f>
        <v>#REF!</v>
      </c>
      <c r="H8" s="452" t="e">
        <f>'NFR-budsjett'!H8+'NFR - Partner 1'!H8+'NFR - Partner 2'!H8+'NFR - Partner 3'!H8+'NFR - Partner 4'!H8+'NFR - Partner 5'!H8+'NFR - Partner 6'!H8+'NFR - Partner 7'!H8+'NFR - Partner 8'!H8+'NFR - Partner 9'!H8+'NFR - Partner 10'!H8</f>
        <v>#REF!</v>
      </c>
      <c r="I8" s="452" t="e">
        <f>'NFR-budsjett'!I8+'NFR - Partner 1'!I8+'NFR - Partner 2'!I8+'NFR - Partner 3'!I8+'NFR - Partner 4'!I8+'NFR - Partner 5'!I8+'NFR - Partner 6'!I8+'NFR - Partner 7'!I8+'NFR - Partner 8'!I8+'NFR - Partner 9'!I8+'NFR - Partner 10'!I8</f>
        <v>#REF!</v>
      </c>
      <c r="J8" s="452" t="e">
        <f>'NFR-budsjett'!J8+'NFR - Partner 1'!J8+'NFR - Partner 2'!J8+'NFR - Partner 3'!J8+'NFR - Partner 4'!J8+'NFR - Partner 5'!J8+'NFR - Partner 6'!J8+'NFR - Partner 7'!J8+'NFR - Partner 8'!J8+'NFR - Partner 9'!J8+'NFR - Partner 10'!J8</f>
        <v>#REF!</v>
      </c>
      <c r="K8" s="452" t="e">
        <f>'NFR-budsjett'!K8+'NFR - Partner 1'!K8+'NFR - Partner 2'!K8+'NFR - Partner 3'!K8+'NFR - Partner 4'!K8+'NFR - Partner 5'!K8+'NFR - Partner 6'!K8+'NFR - Partner 7'!K8+'NFR - Partner 8'!K8+'NFR - Partner 9'!K8+'NFR - Partner 10'!K8</f>
        <v>#REF!</v>
      </c>
      <c r="L8" s="452" t="e">
        <f>'NFR-budsjett'!L8+'NFR - Partner 1'!L8+'NFR - Partner 2'!L8+'NFR - Partner 3'!L8+'NFR - Partner 4'!L8+'NFR - Partner 5'!L8+'NFR - Partner 6'!L8+'NFR - Partner 7'!L8+'NFR - Partner 8'!L8+'NFR - Partner 9'!L8+'NFR - Partner 10'!L8</f>
        <v>#REF!</v>
      </c>
      <c r="M8" s="452" t="e">
        <f>Prosjektcontroller!N20</f>
        <v>#REF!</v>
      </c>
      <c r="N8" s="452" t="e">
        <f t="shared" si="1"/>
        <v>#REF!</v>
      </c>
    </row>
    <row r="9" spans="2:14" ht="15" x14ac:dyDescent="0.25">
      <c r="B9" s="12" t="s">
        <v>409</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53">
        <f>'NFR-budsjett'!C13+'NFR - Partner 1'!C13+'NFR - Partner 2'!C13+'NFR - Partner 3'!C13+'NFR - Partner 4'!C13+'NFR - Partner 5'!C13+'NFR - Partner 6'!C13+'NFR - Partner 7'!C13+'NFR - Partner 8'!C13+'NFR - Partner 9'!C13+'NFR - Partner 10'!C13</f>
        <v>0</v>
      </c>
      <c r="D13" s="453">
        <f>'NFR-budsjett'!D13+'NFR - Partner 1'!D13+'NFR - Partner 2'!D13+'NFR - Partner 3'!D13+'NFR - Partner 4'!D13+'NFR - Partner 5'!D13+'NFR - Partner 6'!D13+'NFR - Partner 7'!D13+'NFR - Partner 8'!D13+'NFR - Partner 9'!D13+'NFR - Partner 10'!D13</f>
        <v>0</v>
      </c>
      <c r="E13" s="453">
        <f>'NFR-budsjett'!E13+'NFR - Partner 1'!E13+'NFR - Partner 2'!E13+'NFR - Partner 3'!E13+'NFR - Partner 4'!E13+'NFR - Partner 5'!E13+'NFR - Partner 6'!E13+'NFR - Partner 7'!E13+'NFR - Partner 8'!E13+'NFR - Partner 9'!E13+'NFR - Partner 10'!E13</f>
        <v>0</v>
      </c>
      <c r="F13" s="453">
        <f>'NFR-budsjett'!F13+'NFR - Partner 1'!F13+'NFR - Partner 2'!F13+'NFR - Partner 3'!F13+'NFR - Partner 4'!F13+'NFR - Partner 5'!F13+'NFR - Partner 6'!F13+'NFR - Partner 7'!F13+'NFR - Partner 8'!F13+'NFR - Partner 9'!F13+'NFR - Partner 10'!F13</f>
        <v>0</v>
      </c>
      <c r="G13" s="453">
        <f>'NFR-budsjett'!G13+'NFR - Partner 1'!G13+'NFR - Partner 2'!G13+'NFR - Partner 3'!G13+'NFR - Partner 4'!G13+'NFR - Partner 5'!G13+'NFR - Partner 6'!G13+'NFR - Partner 7'!G13+'NFR - Partner 8'!G13+'NFR - Partner 9'!G13+'NFR - Partner 10'!G13</f>
        <v>0</v>
      </c>
      <c r="H13" s="453">
        <f>'NFR-budsjett'!H13+'NFR - Partner 1'!H13+'NFR - Partner 2'!H13+'NFR - Partner 3'!H13+'NFR - Partner 4'!H13+'NFR - Partner 5'!H13+'NFR - Partner 6'!H13+'NFR - Partner 7'!H13+'NFR - Partner 8'!H13+'NFR - Partner 9'!H13+'NFR - Partner 10'!H13</f>
        <v>0</v>
      </c>
      <c r="I13" s="453">
        <f>'NFR-budsjett'!I13+'NFR - Partner 1'!I13+'NFR - Partner 2'!I13+'NFR - Partner 3'!I13+'NFR - Partner 4'!I13+'NFR - Partner 5'!I13+'NFR - Partner 6'!I13+'NFR - Partner 7'!I13+'NFR - Partner 8'!I13+'NFR - Partner 9'!I13+'NFR - Partner 10'!I13</f>
        <v>0</v>
      </c>
      <c r="J13" s="453">
        <f>'NFR-budsjett'!J13+'NFR - Partner 1'!J13+'NFR - Partner 2'!J13+'NFR - Partner 3'!J13+'NFR - Partner 4'!J13+'NFR - Partner 5'!J13+'NFR - Partner 6'!J13+'NFR - Partner 7'!J13+'NFR - Partner 8'!J13+'NFR - Partner 9'!J13+'NFR - Partner 10'!J13</f>
        <v>0</v>
      </c>
      <c r="K13" s="453">
        <f>'NFR-budsjett'!K13+'NFR - Partner 1'!K13+'NFR - Partner 2'!K13+'NFR - Partner 3'!K13+'NFR - Partner 4'!K13+'NFR - Partner 5'!K13+'NFR - Partner 6'!K13+'NFR - Partner 7'!K13+'NFR - Partner 8'!K13+'NFR - Partner 9'!K13+'NFR - Partner 10'!K13</f>
        <v>0</v>
      </c>
      <c r="L13" s="453">
        <f>'NFR-budsjett'!L13+'NFR - Partner 1'!L13+'NFR - Partner 2'!L13+'NFR - Partner 3'!L13+'NFR - Partner 4'!L13+'NFR - Partner 5'!L13+'NFR - Partner 6'!L13+'NFR - Partner 7'!L13+'NFR - Partner 8'!L13+'NFR - Partner 9'!L13+'NFR - Partner 10'!L13</f>
        <v>0</v>
      </c>
      <c r="M13" s="452">
        <f>H13+I13+J13</f>
        <v>0</v>
      </c>
      <c r="N13" s="452">
        <f>SUM(C13:L13)</f>
        <v>0</v>
      </c>
    </row>
    <row r="14" spans="2:14" x14ac:dyDescent="0.2">
      <c r="B14" s="2" t="s">
        <v>412</v>
      </c>
      <c r="C14" s="454">
        <f>'NFR-budsjett'!C14+'NFR - Partner 1'!C14+'NFR - Partner 2'!C14+'NFR - Partner 3'!C14+'NFR - Partner 4'!C14+'NFR - Partner 5'!C14+'NFR - Partner 6'!C14+'NFR - Partner 7'!C14+'NFR - Partner 8'!C14+'NFR - Partner 9'!C14+'NFR - Partner 10'!C14</f>
        <v>0</v>
      </c>
      <c r="D14" s="454">
        <f>'NFR-budsjett'!D14+'NFR - Partner 1'!D14+'NFR - Partner 2'!D14+'NFR - Partner 3'!D14+'NFR - Partner 4'!D14+'NFR - Partner 5'!D14+'NFR - Partner 6'!D14+'NFR - Partner 7'!D14+'NFR - Partner 8'!D14+'NFR - Partner 9'!D14+'NFR - Partner 10'!D14</f>
        <v>0</v>
      </c>
      <c r="E14" s="454">
        <f>'NFR-budsjett'!E14+'NFR - Partner 1'!E14+'NFR - Partner 2'!E14+'NFR - Partner 3'!E14+'NFR - Partner 4'!E14+'NFR - Partner 5'!E14+'NFR - Partner 6'!E14+'NFR - Partner 7'!E14+'NFR - Partner 8'!E14+'NFR - Partner 9'!E14+'NFR - Partner 10'!E14</f>
        <v>0</v>
      </c>
      <c r="F14" s="454">
        <f>'NFR-budsjett'!F14+'NFR - Partner 1'!F14+'NFR - Partner 2'!F14+'NFR - Partner 3'!F14+'NFR - Partner 4'!F14+'NFR - Partner 5'!F14+'NFR - Partner 6'!F14+'NFR - Partner 7'!F14+'NFR - Partner 8'!F14+'NFR - Partner 9'!F14+'NFR - Partner 10'!F14</f>
        <v>0</v>
      </c>
      <c r="G14" s="454">
        <f>'NFR-budsjett'!G14+'NFR - Partner 1'!G14+'NFR - Partner 2'!G14+'NFR - Partner 3'!G14+'NFR - Partner 4'!G14+'NFR - Partner 5'!G14+'NFR - Partner 6'!G14+'NFR - Partner 7'!G14+'NFR - Partner 8'!G14+'NFR - Partner 9'!G14+'NFR - Partner 10'!G14</f>
        <v>0</v>
      </c>
      <c r="H14" s="454">
        <f>'NFR-budsjett'!H14+'NFR - Partner 1'!H14+'NFR - Partner 2'!H14+'NFR - Partner 3'!H14+'NFR - Partner 4'!H14+'NFR - Partner 5'!H14+'NFR - Partner 6'!H14+'NFR - Partner 7'!H14+'NFR - Partner 8'!H14+'NFR - Partner 9'!H14+'NFR - Partner 10'!H14</f>
        <v>0</v>
      </c>
      <c r="I14" s="454">
        <f>'NFR-budsjett'!I14+'NFR - Partner 1'!I14+'NFR - Partner 2'!I14+'NFR - Partner 3'!I14+'NFR - Partner 4'!I14+'NFR - Partner 5'!I14+'NFR - Partner 6'!I14+'NFR - Partner 7'!I14+'NFR - Partner 8'!I14+'NFR - Partner 9'!I14+'NFR - Partner 10'!I14</f>
        <v>0</v>
      </c>
      <c r="J14" s="454">
        <f>'NFR-budsjett'!J14+'NFR - Partner 1'!J14+'NFR - Partner 2'!J14+'NFR - Partner 3'!J14+'NFR - Partner 4'!J14+'NFR - Partner 5'!J14+'NFR - Partner 6'!J14+'NFR - Partner 7'!J14+'NFR - Partner 8'!J14+'NFR - Partner 9'!J14+'NFR - Partner 10'!J14</f>
        <v>0</v>
      </c>
      <c r="K14" s="454">
        <f>'NFR-budsjett'!K14+'NFR - Partner 1'!K14+'NFR - Partner 2'!K14+'NFR - Partner 3'!K14+'NFR - Partner 4'!K14+'NFR - Partner 5'!K14+'NFR - Partner 6'!K14+'NFR - Partner 7'!K14+'NFR - Partner 8'!K14+'NFR - Partner 9'!K14+'NFR - Partner 10'!K14</f>
        <v>0</v>
      </c>
      <c r="L14" s="454">
        <f>'NFR-budsjett'!L14+'NFR - Partner 1'!L14+'NFR - Partner 2'!L14+'NFR - Partner 3'!L14+'NFR - Partner 4'!L14+'NFR - Partner 5'!L14+'NFR - Partner 6'!L14+'NFR - Partner 7'!L14+'NFR - Partner 8'!L14+'NFR - Partner 9'!L14+'NFR - Partner 10'!L14</f>
        <v>0</v>
      </c>
      <c r="M14" s="452">
        <f t="shared" ref="M14:M17" si="4">H14+I14+J14</f>
        <v>0</v>
      </c>
      <c r="N14" s="452">
        <f t="shared" ref="N14:N17" si="5">SUM(C14:L14)</f>
        <v>0</v>
      </c>
    </row>
    <row r="15" spans="2:14" x14ac:dyDescent="0.2">
      <c r="B15" s="2" t="s">
        <v>413</v>
      </c>
      <c r="C15" s="455" t="e">
        <f>'NFR-budsjett'!C15+'NFR - Partner 1'!C15+'NFR - Partner 2'!C15+'NFR - Partner 3'!C15+'NFR - Partner 4'!C15+'NFR - Partner 5'!C15+'NFR - Partner 6'!C15+'NFR - Partner 7'!C15+'NFR - Partner 8'!C15+'NFR - Partner 9'!C15+'NFR - Partner 10'!C15</f>
        <v>#REF!</v>
      </c>
      <c r="D15" s="455" t="e">
        <f>'NFR-budsjett'!D15+'NFR - Partner 1'!D15+'NFR - Partner 2'!D15+'NFR - Partner 3'!D15+'NFR - Partner 4'!D15+'NFR - Partner 5'!D15+'NFR - Partner 6'!D15+'NFR - Partner 7'!D15+'NFR - Partner 8'!D15+'NFR - Partner 9'!D15+'NFR - Partner 10'!D15</f>
        <v>#REF!</v>
      </c>
      <c r="E15" s="455" t="e">
        <f>'NFR-budsjett'!E15+'NFR - Partner 1'!E15+'NFR - Partner 2'!E15+'NFR - Partner 3'!E15+'NFR - Partner 4'!E15+'NFR - Partner 5'!E15+'NFR - Partner 6'!E15+'NFR - Partner 7'!E15+'NFR - Partner 8'!E15+'NFR - Partner 9'!E15+'NFR - Partner 10'!E15</f>
        <v>#REF!</v>
      </c>
      <c r="F15" s="455" t="e">
        <f>'NFR-budsjett'!F15+'NFR - Partner 1'!F15+'NFR - Partner 2'!F15+'NFR - Partner 3'!F15+'NFR - Partner 4'!F15+'NFR - Partner 5'!F15+'NFR - Partner 6'!F15+'NFR - Partner 7'!F15+'NFR - Partner 8'!F15+'NFR - Partner 9'!F15+'NFR - Partner 10'!F15</f>
        <v>#REF!</v>
      </c>
      <c r="G15" s="455" t="e">
        <f>'NFR-budsjett'!G15+'NFR - Partner 1'!G15+'NFR - Partner 2'!G15+'NFR - Partner 3'!G15+'NFR - Partner 4'!G15+'NFR - Partner 5'!G15+'NFR - Partner 6'!G15+'NFR - Partner 7'!G15+'NFR - Partner 8'!G15+'NFR - Partner 9'!G15+'NFR - Partner 10'!G15</f>
        <v>#REF!</v>
      </c>
      <c r="H15" s="455" t="e">
        <f>'NFR-budsjett'!H15+'NFR - Partner 1'!H15+'NFR - Partner 2'!H15+'NFR - Partner 3'!H15+'NFR - Partner 4'!H15+'NFR - Partner 5'!H15+'NFR - Partner 6'!H15+'NFR - Partner 7'!H15+'NFR - Partner 8'!H15+'NFR - Partner 9'!H15+'NFR - Partner 10'!H15</f>
        <v>#REF!</v>
      </c>
      <c r="I15" s="455" t="e">
        <f>'NFR-budsjett'!I15+'NFR - Partner 1'!I15+'NFR - Partner 2'!I15+'NFR - Partner 3'!I15+'NFR - Partner 4'!I15+'NFR - Partner 5'!I15+'NFR - Partner 6'!I15+'NFR - Partner 7'!I15+'NFR - Partner 8'!I15+'NFR - Partner 9'!I15+'NFR - Partner 10'!I15</f>
        <v>#REF!</v>
      </c>
      <c r="J15" s="455" t="e">
        <f>'NFR-budsjett'!J15+'NFR - Partner 1'!J15+'NFR - Partner 2'!J15+'NFR - Partner 3'!J15+'NFR - Partner 4'!J15+'NFR - Partner 5'!J15+'NFR - Partner 6'!J15+'NFR - Partner 7'!J15+'NFR - Partner 8'!J15+'NFR - Partner 9'!J15+'NFR - Partner 10'!J15</f>
        <v>#REF!</v>
      </c>
      <c r="K15" s="455" t="e">
        <f>'NFR-budsjett'!K15+'NFR - Partner 1'!K15+'NFR - Partner 2'!K15+'NFR - Partner 3'!K15+'NFR - Partner 4'!K15+'NFR - Partner 5'!K15+'NFR - Partner 6'!K15+'NFR - Partner 7'!K15+'NFR - Partner 8'!K15+'NFR - Partner 9'!K15+'NFR - Partner 10'!K15</f>
        <v>#REF!</v>
      </c>
      <c r="L15" s="455" t="e">
        <f>'NFR-budsjett'!L15+'NFR - Partner 1'!L15+'NFR - Partner 2'!L15+'NFR - Partner 3'!L15+'NFR - Partner 4'!L15+'NFR - Partner 5'!L15+'NFR - Partner 6'!L15+'NFR - Partner 7'!L15+'NFR - Partner 8'!L15+'NFR - Partner 9'!L15+'NFR - Partner 10'!L15</f>
        <v>#REF!</v>
      </c>
      <c r="M15" s="452" t="e">
        <f t="shared" si="4"/>
        <v>#REF!</v>
      </c>
      <c r="N15" s="452" t="e">
        <f t="shared" si="5"/>
        <v>#REF!</v>
      </c>
    </row>
    <row r="16" spans="2:14" x14ac:dyDescent="0.2">
      <c r="B16" s="2" t="s">
        <v>414</v>
      </c>
      <c r="C16" s="455">
        <f>'NFR-budsjett'!C16+'NFR - Partner 1'!C16+'NFR - Partner 2'!C16+'NFR - Partner 3'!C16+'NFR - Partner 4'!C16+'NFR - Partner 5'!C16+'NFR - Partner 6'!C16+'NFR - Partner 7'!C16+'NFR - Partner 8'!C16+'NFR - Partner 9'!C16+'NFR - Partner 10'!C16</f>
        <v>0</v>
      </c>
      <c r="D16" s="455">
        <f>'NFR-budsjett'!D16+'NFR - Partner 1'!D16+'NFR - Partner 2'!D16+'NFR - Partner 3'!D16+'NFR - Partner 4'!D16+'NFR - Partner 5'!D16+'NFR - Partner 6'!D16+'NFR - Partner 7'!D16+'NFR - Partner 8'!D16+'NFR - Partner 9'!D16+'NFR - Partner 10'!D16</f>
        <v>0</v>
      </c>
      <c r="E16" s="455">
        <f>'NFR-budsjett'!E16+'NFR - Partner 1'!E16+'NFR - Partner 2'!E16+'NFR - Partner 3'!E16+'NFR - Partner 4'!E16+'NFR - Partner 5'!E16+'NFR - Partner 6'!E16+'NFR - Partner 7'!E16+'NFR - Partner 8'!E16+'NFR - Partner 9'!E16+'NFR - Partner 10'!E16</f>
        <v>0</v>
      </c>
      <c r="F16" s="455">
        <f>'NFR-budsjett'!F16+'NFR - Partner 1'!F16+'NFR - Partner 2'!F16+'NFR - Partner 3'!F16+'NFR - Partner 4'!F16+'NFR - Partner 5'!F16+'NFR - Partner 6'!F16+'NFR - Partner 7'!F16+'NFR - Partner 8'!F16+'NFR - Partner 9'!F16+'NFR - Partner 10'!F16</f>
        <v>0</v>
      </c>
      <c r="G16" s="455">
        <f>'NFR-budsjett'!G16+'NFR - Partner 1'!G16+'NFR - Partner 2'!G16+'NFR - Partner 3'!G16+'NFR - Partner 4'!G16+'NFR - Partner 5'!G16+'NFR - Partner 6'!G16+'NFR - Partner 7'!G16+'NFR - Partner 8'!G16+'NFR - Partner 9'!G16+'NFR - Partner 10'!G16</f>
        <v>0</v>
      </c>
      <c r="H16" s="455">
        <f>'NFR-budsjett'!H16+'NFR - Partner 1'!H16+'NFR - Partner 2'!H16+'NFR - Partner 3'!H16+'NFR - Partner 4'!H16+'NFR - Partner 5'!H16+'NFR - Partner 6'!H16+'NFR - Partner 7'!H16+'NFR - Partner 8'!H16+'NFR - Partner 9'!H16+'NFR - Partner 10'!H16</f>
        <v>0</v>
      </c>
      <c r="I16" s="455">
        <f>'NFR-budsjett'!I16+'NFR - Partner 1'!I16+'NFR - Partner 2'!I16+'NFR - Partner 3'!I16+'NFR - Partner 4'!I16+'NFR - Partner 5'!I16+'NFR - Partner 6'!I16+'NFR - Partner 7'!I16+'NFR - Partner 8'!I16+'NFR - Partner 9'!I16+'NFR - Partner 10'!I16</f>
        <v>0</v>
      </c>
      <c r="J16" s="455">
        <f>'NFR-budsjett'!J16+'NFR - Partner 1'!J16+'NFR - Partner 2'!J16+'NFR - Partner 3'!J16+'NFR - Partner 4'!J16+'NFR - Partner 5'!J16+'NFR - Partner 6'!J16+'NFR - Partner 7'!J16+'NFR - Partner 8'!J16+'NFR - Partner 9'!J16+'NFR - Partner 10'!J16</f>
        <v>0</v>
      </c>
      <c r="K16" s="455">
        <f>'NFR-budsjett'!K16+'NFR - Partner 1'!K16+'NFR - Partner 2'!K16+'NFR - Partner 3'!K16+'NFR - Partner 4'!K16+'NFR - Partner 5'!K16+'NFR - Partner 6'!K16+'NFR - Partner 7'!K16+'NFR - Partner 8'!K16+'NFR - Partner 9'!K16+'NFR - Partner 10'!K16</f>
        <v>0</v>
      </c>
      <c r="L16" s="455">
        <f>'NFR-budsjett'!L16+'NFR - Partner 1'!L16+'NFR - Partner 2'!L16+'NFR - Partner 3'!L16+'NFR - Partner 4'!L16+'NFR - Partner 5'!L16+'NFR - Partner 6'!L16+'NFR - Partner 7'!L16+'NFR - Partner 8'!L16+'NFR - Partner 9'!L16+'NFR - Partner 10'!L16</f>
        <v>0</v>
      </c>
      <c r="M16" s="452">
        <f t="shared" si="4"/>
        <v>0</v>
      </c>
      <c r="N16" s="452">
        <f t="shared" si="5"/>
        <v>0</v>
      </c>
    </row>
    <row r="17" spans="2:15" x14ac:dyDescent="0.2">
      <c r="B17" s="2" t="s">
        <v>415</v>
      </c>
      <c r="C17" s="455">
        <f>'NFR-budsjett'!C17+'NFR - Partner 1'!C17+'NFR - Partner 2'!C17+'NFR - Partner 3'!C17+'NFR - Partner 4'!C17+'NFR - Partner 5'!C17+'NFR - Partner 6'!C17+'NFR - Partner 7'!C17+'NFR - Partner 8'!C17+'NFR - Partner 9'!C17+'NFR - Partner 10'!C17</f>
        <v>0</v>
      </c>
      <c r="D17" s="455">
        <f>'NFR-budsjett'!D17+'NFR - Partner 1'!D17+'NFR - Partner 2'!D17+'NFR - Partner 3'!D17+'NFR - Partner 4'!D17+'NFR - Partner 5'!D17+'NFR - Partner 6'!D17+'NFR - Partner 7'!D17+'NFR - Partner 8'!D17+'NFR - Partner 9'!D17+'NFR - Partner 10'!D17</f>
        <v>0</v>
      </c>
      <c r="E17" s="455">
        <f>'NFR-budsjett'!E17+'NFR - Partner 1'!E17+'NFR - Partner 2'!E17+'NFR - Partner 3'!E17+'NFR - Partner 4'!E17+'NFR - Partner 5'!E17+'NFR - Partner 6'!E17+'NFR - Partner 7'!E17+'NFR - Partner 8'!E17+'NFR - Partner 9'!E17+'NFR - Partner 10'!E17</f>
        <v>0</v>
      </c>
      <c r="F17" s="455">
        <f>'NFR-budsjett'!F17+'NFR - Partner 1'!F17+'NFR - Partner 2'!F17+'NFR - Partner 3'!F17+'NFR - Partner 4'!F17+'NFR - Partner 5'!F17+'NFR - Partner 6'!F17+'NFR - Partner 7'!F17+'NFR - Partner 8'!F17+'NFR - Partner 9'!F17+'NFR - Partner 10'!F17</f>
        <v>0</v>
      </c>
      <c r="G17" s="455">
        <f>'NFR-budsjett'!G17+'NFR - Partner 1'!G17+'NFR - Partner 2'!G17+'NFR - Partner 3'!G17+'NFR - Partner 4'!G17+'NFR - Partner 5'!G17+'NFR - Partner 6'!G17+'NFR - Partner 7'!G17+'NFR - Partner 8'!G17+'NFR - Partner 9'!G17+'NFR - Partner 10'!G17</f>
        <v>0</v>
      </c>
      <c r="H17" s="455">
        <f>'NFR-budsjett'!H17+'NFR - Partner 1'!H17+'NFR - Partner 2'!H17+'NFR - Partner 3'!H17+'NFR - Partner 4'!H17+'NFR - Partner 5'!H17+'NFR - Partner 6'!H17+'NFR - Partner 7'!H17+'NFR - Partner 8'!H17+'NFR - Partner 9'!H17+'NFR - Partner 10'!H17</f>
        <v>0</v>
      </c>
      <c r="I17" s="455">
        <f>'NFR-budsjett'!I17+'NFR - Partner 1'!I17+'NFR - Partner 2'!I17+'NFR - Partner 3'!I17+'NFR - Partner 4'!I17+'NFR - Partner 5'!I17+'NFR - Partner 6'!I17+'NFR - Partner 7'!I17+'NFR - Partner 8'!I17+'NFR - Partner 9'!I17+'NFR - Partner 10'!I17</f>
        <v>0</v>
      </c>
      <c r="J17" s="455">
        <f>'NFR-budsjett'!J17+'NFR - Partner 1'!J17+'NFR - Partner 2'!J17+'NFR - Partner 3'!J17+'NFR - Partner 4'!J17+'NFR - Partner 5'!J17+'NFR - Partner 6'!J17+'NFR - Partner 7'!J17+'NFR - Partner 8'!J17+'NFR - Partner 9'!J17+'NFR - Partner 10'!J17</f>
        <v>0</v>
      </c>
      <c r="K17" s="455">
        <f>'NFR-budsjett'!K17+'NFR - Partner 1'!K17+'NFR - Partner 2'!K17+'NFR - Partner 3'!K17+'NFR - Partner 4'!K17+'NFR - Partner 5'!K17+'NFR - Partner 6'!K17+'NFR - Partner 7'!K17+'NFR - Partner 8'!K17+'NFR - Partner 9'!K17+'NFR - Partner 10'!K17</f>
        <v>0</v>
      </c>
      <c r="L17" s="455">
        <f>'NFR-budsjett'!L17+'NFR - Partner 1'!L17+'NFR - Partner 2'!L17+'NFR - Partner 3'!L17+'NFR - Partner 4'!L17+'NFR - Partner 5'!L17+'NFR - Partner 6'!L17+'NFR - Partner 7'!L17+'NFR - Partner 8'!L17+'NFR - Partner 9'!L17+'NFR - Partner 10'!L17</f>
        <v>0</v>
      </c>
      <c r="M17" s="452">
        <f t="shared" si="4"/>
        <v>0</v>
      </c>
      <c r="N17" s="452">
        <f t="shared" si="5"/>
        <v>0</v>
      </c>
    </row>
    <row r="18" spans="2:15" ht="15" x14ac:dyDescent="0.25">
      <c r="B18" s="12" t="s">
        <v>409</v>
      </c>
      <c r="C18" s="52" t="e">
        <f>SUM(C13:C17)</f>
        <v>#REF!</v>
      </c>
      <c r="D18" s="52" t="e">
        <f t="shared" ref="D18:L18" si="6">SUM(D13:D17)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ref="M18" si="7">SUM(M13:M17)</f>
        <v>#REF!</v>
      </c>
      <c r="N18" s="52" t="e">
        <f t="shared" ref="N18" si="8">SUM(N13:N17)</f>
        <v>#REF!</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52" t="e">
        <f>'NFR-budsjett'!C22+'NFR - Partner 1'!C22+'NFR - Partner 2'!C22+'NFR - Partner 3'!C22+'NFR - Partner 4'!C22+'NFR - Partner 5'!C22+'NFR - Partner 6'!C22+'NFR - Partner 7'!C22+'NFR - Partner 8'!C22+'NFR - Partner 9'!C22+'NFR - Partner 10'!C22</f>
        <v>#REF!</v>
      </c>
      <c r="D22" s="452" t="e">
        <f>'NFR-budsjett'!D22+'NFR - Partner 1'!D22+'NFR - Partner 2'!D22+'NFR - Partner 3'!D22+'NFR - Partner 4'!D22+'NFR - Partner 5'!D22+'NFR - Partner 6'!D22+'NFR - Partner 7'!D22+'NFR - Partner 8'!D22+'NFR - Partner 9'!D22+'NFR - Partner 10'!D22</f>
        <v>#REF!</v>
      </c>
      <c r="E22" s="452" t="e">
        <f>'NFR-budsjett'!E22+'NFR - Partner 1'!E22+'NFR - Partner 2'!E22+'NFR - Partner 3'!E22+'NFR - Partner 4'!E22+'NFR - Partner 5'!E22+'NFR - Partner 6'!E22+'NFR - Partner 7'!E22+'NFR - Partner 8'!E22+'NFR - Partner 9'!E22+'NFR - Partner 10'!E22</f>
        <v>#REF!</v>
      </c>
      <c r="F22" s="452" t="e">
        <f>'NFR-budsjett'!F22+'NFR - Partner 1'!F22+'NFR - Partner 2'!F22+'NFR - Partner 3'!F22+'NFR - Partner 4'!F22+'NFR - Partner 5'!F22+'NFR - Partner 6'!F22+'NFR - Partner 7'!F22+'NFR - Partner 8'!F22+'NFR - Partner 9'!F22+'NFR - Partner 10'!F22</f>
        <v>#REF!</v>
      </c>
      <c r="G22" s="452" t="e">
        <f>'NFR-budsjett'!G22+'NFR - Partner 1'!G22+'NFR - Partner 2'!G22+'NFR - Partner 3'!G22+'NFR - Partner 4'!G22+'NFR - Partner 5'!G22+'NFR - Partner 6'!G22+'NFR - Partner 7'!G22+'NFR - Partner 8'!G22+'NFR - Partner 9'!G22+'NFR - Partner 10'!G22</f>
        <v>#REF!</v>
      </c>
      <c r="H22" s="452" t="e">
        <f>'NFR-budsjett'!H22+'NFR - Partner 1'!H22+'NFR - Partner 2'!H22+'NFR - Partner 3'!H22+'NFR - Partner 4'!H22+'NFR - Partner 5'!H22+'NFR - Partner 6'!H22+'NFR - Partner 7'!H22+'NFR - Partner 8'!H22+'NFR - Partner 9'!H22+'NFR - Partner 10'!H22</f>
        <v>#REF!</v>
      </c>
      <c r="I22" s="452" t="e">
        <f>'NFR-budsjett'!I22+'NFR - Partner 1'!I22+'NFR - Partner 2'!I22+'NFR - Partner 3'!I22+'NFR - Partner 4'!I22+'NFR - Partner 5'!I22+'NFR - Partner 6'!I22+'NFR - Partner 7'!I22+'NFR - Partner 8'!I22+'NFR - Partner 9'!I22+'NFR - Partner 10'!I22</f>
        <v>#REF!</v>
      </c>
      <c r="J22" s="452" t="e">
        <f>'NFR-budsjett'!J22+'NFR - Partner 1'!J22+'NFR - Partner 2'!J22+'NFR - Partner 3'!J22+'NFR - Partner 4'!J22+'NFR - Partner 5'!J22+'NFR - Partner 6'!J22+'NFR - Partner 7'!J22+'NFR - Partner 8'!J22+'NFR - Partner 9'!J22+'NFR - Partner 10'!J22</f>
        <v>#REF!</v>
      </c>
      <c r="K22" s="452" t="e">
        <f>'NFR-budsjett'!K22+'NFR - Partner 1'!K22+'NFR - Partner 2'!K22+'NFR - Partner 3'!K22+'NFR - Partner 4'!K22+'NFR - Partner 5'!K22+'NFR - Partner 6'!K22+'NFR - Partner 7'!K22+'NFR - Partner 8'!K22+'NFR - Partner 9'!K22+'NFR - Partner 10'!K22</f>
        <v>#REF!</v>
      </c>
      <c r="L22" s="452" t="e">
        <f>'NFR-budsjett'!L22+'NFR - Partner 1'!L22+'NFR - Partner 2'!L22+'NFR - Partner 3'!L22+'NFR - Partner 4'!L22+'NFR - Partner 5'!L22+'NFR - Partner 6'!L22+'NFR - Partner 7'!L22+'NFR - Partner 8'!L22+'NFR - Partner 9'!L22+'NFR - Partner 10'!L22</f>
        <v>#REF!</v>
      </c>
      <c r="M22" s="452" t="e">
        <f>H22+I22+J22</f>
        <v>#REF!</v>
      </c>
      <c r="N22" s="452" t="e">
        <f>SUM(C22:L22)</f>
        <v>#REF!</v>
      </c>
      <c r="O22" s="456">
        <f>IFERROR(N22/$N$27*100,0)</f>
        <v>0</v>
      </c>
    </row>
    <row r="23" spans="2:15" x14ac:dyDescent="0.2">
      <c r="B23" s="2" t="s">
        <v>136</v>
      </c>
      <c r="C23" s="452" t="e">
        <f>'NFR-budsjett'!C23+'NFR - Partner 1'!C23+'NFR - Partner 2'!C23+'NFR - Partner 3'!C23+'NFR - Partner 4'!C23+'NFR - Partner 5'!C23+'NFR - Partner 6'!C23+'NFR - Partner 7'!C23+'NFR - Partner 8'!C23+'NFR - Partner 9'!C23+'NFR - Partner 10'!C23</f>
        <v>#REF!</v>
      </c>
      <c r="D23" s="452" t="e">
        <f>'NFR-budsjett'!D23+'NFR - Partner 1'!D23+'NFR - Partner 2'!D23+'NFR - Partner 3'!D23+'NFR - Partner 4'!D23+'NFR - Partner 5'!D23+'NFR - Partner 6'!D23+'NFR - Partner 7'!D23+'NFR - Partner 8'!D23+'NFR - Partner 9'!D23+'NFR - Partner 10'!D23</f>
        <v>#REF!</v>
      </c>
      <c r="E23" s="452" t="e">
        <f>'NFR-budsjett'!E23+'NFR - Partner 1'!E23+'NFR - Partner 2'!E23+'NFR - Partner 3'!E23+'NFR - Partner 4'!E23+'NFR - Partner 5'!E23+'NFR - Partner 6'!E23+'NFR - Partner 7'!E23+'NFR - Partner 8'!E23+'NFR - Partner 9'!E23+'NFR - Partner 10'!E23</f>
        <v>#REF!</v>
      </c>
      <c r="F23" s="452" t="e">
        <f>'NFR-budsjett'!F23+'NFR - Partner 1'!F23+'NFR - Partner 2'!F23+'NFR - Partner 3'!F23+'NFR - Partner 4'!F23+'NFR - Partner 5'!F23+'NFR - Partner 6'!F23+'NFR - Partner 7'!F23+'NFR - Partner 8'!F23+'NFR - Partner 9'!F23+'NFR - Partner 10'!F23</f>
        <v>#REF!</v>
      </c>
      <c r="G23" s="452" t="e">
        <f>'NFR-budsjett'!G23+'NFR - Partner 1'!G23+'NFR - Partner 2'!G23+'NFR - Partner 3'!G23+'NFR - Partner 4'!G23+'NFR - Partner 5'!G23+'NFR - Partner 6'!G23+'NFR - Partner 7'!G23+'NFR - Partner 8'!G23+'NFR - Partner 9'!G23+'NFR - Partner 10'!G23</f>
        <v>#REF!</v>
      </c>
      <c r="H23" s="452" t="e">
        <f>'NFR-budsjett'!H23+'NFR - Partner 1'!H23+'NFR - Partner 2'!H23+'NFR - Partner 3'!H23+'NFR - Partner 4'!H23+'NFR - Partner 5'!H23+'NFR - Partner 6'!H23+'NFR - Partner 7'!H23+'NFR - Partner 8'!H23+'NFR - Partner 9'!H23+'NFR - Partner 10'!H23</f>
        <v>#REF!</v>
      </c>
      <c r="I23" s="452" t="e">
        <f>'NFR-budsjett'!I23+'NFR - Partner 1'!I23+'NFR - Partner 2'!I23+'NFR - Partner 3'!I23+'NFR - Partner 4'!I23+'NFR - Partner 5'!I23+'NFR - Partner 6'!I23+'NFR - Partner 7'!I23+'NFR - Partner 8'!I23+'NFR - Partner 9'!I23+'NFR - Partner 10'!I23</f>
        <v>#REF!</v>
      </c>
      <c r="J23" s="452" t="e">
        <f>'NFR-budsjett'!J23+'NFR - Partner 1'!J23+'NFR - Partner 2'!J23+'NFR - Partner 3'!J23+'NFR - Partner 4'!J23+'NFR - Partner 5'!J23+'NFR - Partner 6'!J23+'NFR - Partner 7'!J23+'NFR - Partner 8'!J23+'NFR - Partner 9'!J23+'NFR - Partner 10'!J23</f>
        <v>#REF!</v>
      </c>
      <c r="K23" s="452" t="e">
        <f>'NFR-budsjett'!K23+'NFR - Partner 1'!K23+'NFR - Partner 2'!K23+'NFR - Partner 3'!K23+'NFR - Partner 4'!K23+'NFR - Partner 5'!K23+'NFR - Partner 6'!K23+'NFR - Partner 7'!K23+'NFR - Partner 8'!K23+'NFR - Partner 9'!K23+'NFR - Partner 10'!K23</f>
        <v>#REF!</v>
      </c>
      <c r="L23" s="452" t="e">
        <f>'NFR-budsjett'!L23+'NFR - Partner 1'!L23+'NFR - Partner 2'!L23+'NFR - Partner 3'!L23+'NFR - Partner 4'!L23+'NFR - Partner 5'!L23+'NFR - Partner 6'!L23+'NFR - Partner 7'!L23+'NFR - Partner 8'!L23+'NFR - Partner 9'!L23+'NFR - Partner 10'!L23</f>
        <v>#REF!</v>
      </c>
      <c r="M23" s="452" t="e">
        <f>-IF(#REF!="Fast beløp",#REF!,Budsjett!#REF!)</f>
        <v>#REF!</v>
      </c>
      <c r="N23" s="452" t="e">
        <f t="shared" ref="N23:N26" si="10">SUM(C23:L23)</f>
        <v>#REF!</v>
      </c>
      <c r="O23" s="456">
        <f t="shared" ref="O23:O26" si="11">IFERROR(N23/$N$27*100,0)</f>
        <v>0</v>
      </c>
    </row>
    <row r="24" spans="2:15" x14ac:dyDescent="0.2">
      <c r="B24" s="2" t="s">
        <v>418</v>
      </c>
      <c r="C24" s="452" t="e">
        <f>'NFR-budsjett'!C24+'NFR - Partner 1'!C24+'NFR - Partner 2'!C24+'NFR - Partner 3'!C24+'NFR - Partner 4'!C24+'NFR - Partner 5'!C24+'NFR - Partner 6'!C24+'NFR - Partner 7'!C24+'NFR - Partner 8'!C24+'NFR - Partner 9'!C24+'NFR - Partner 10'!C24</f>
        <v>#REF!</v>
      </c>
      <c r="D24" s="452" t="e">
        <f>'NFR-budsjett'!D24+'NFR - Partner 1'!D24+'NFR - Partner 2'!D24+'NFR - Partner 3'!D24+'NFR - Partner 4'!D24+'NFR - Partner 5'!D24+'NFR - Partner 6'!D24+'NFR - Partner 7'!D24+'NFR - Partner 8'!D24+'NFR - Partner 9'!D24+'NFR - Partner 10'!D24</f>
        <v>#REF!</v>
      </c>
      <c r="E24" s="452" t="e">
        <f>'NFR-budsjett'!E24+'NFR - Partner 1'!E24+'NFR - Partner 2'!E24+'NFR - Partner 3'!E24+'NFR - Partner 4'!E24+'NFR - Partner 5'!E24+'NFR - Partner 6'!E24+'NFR - Partner 7'!E24+'NFR - Partner 8'!E24+'NFR - Partner 9'!E24+'NFR - Partner 10'!E24</f>
        <v>#REF!</v>
      </c>
      <c r="F24" s="452" t="e">
        <f>'NFR-budsjett'!F24+'NFR - Partner 1'!F24+'NFR - Partner 2'!F24+'NFR - Partner 3'!F24+'NFR - Partner 4'!F24+'NFR - Partner 5'!F24+'NFR - Partner 6'!F24+'NFR - Partner 7'!F24+'NFR - Partner 8'!F24+'NFR - Partner 9'!F24+'NFR - Partner 10'!F24</f>
        <v>#REF!</v>
      </c>
      <c r="G24" s="452" t="e">
        <f>'NFR-budsjett'!G24+'NFR - Partner 1'!G24+'NFR - Partner 2'!G24+'NFR - Partner 3'!G24+'NFR - Partner 4'!G24+'NFR - Partner 5'!G24+'NFR - Partner 6'!G24+'NFR - Partner 7'!G24+'NFR - Partner 8'!G24+'NFR - Partner 9'!G24+'NFR - Partner 10'!G24</f>
        <v>#REF!</v>
      </c>
      <c r="H24" s="452" t="e">
        <f>'NFR-budsjett'!H24+'NFR - Partner 1'!H24+'NFR - Partner 2'!H24+'NFR - Partner 3'!H24+'NFR - Partner 4'!H24+'NFR - Partner 5'!H24+'NFR - Partner 6'!H24+'NFR - Partner 7'!H24+'NFR - Partner 8'!H24+'NFR - Partner 9'!H24+'NFR - Partner 10'!H24</f>
        <v>#REF!</v>
      </c>
      <c r="I24" s="452" t="e">
        <f>'NFR-budsjett'!I24+'NFR - Partner 1'!I24+'NFR - Partner 2'!I24+'NFR - Partner 3'!I24+'NFR - Partner 4'!I24+'NFR - Partner 5'!I24+'NFR - Partner 6'!I24+'NFR - Partner 7'!I24+'NFR - Partner 8'!I24+'NFR - Partner 9'!I24+'NFR - Partner 10'!I24</f>
        <v>#REF!</v>
      </c>
      <c r="J24" s="452" t="e">
        <f>'NFR-budsjett'!J24+'NFR - Partner 1'!J24+'NFR - Partner 2'!J24+'NFR - Partner 3'!J24+'NFR - Partner 4'!J24+'NFR - Partner 5'!J24+'NFR - Partner 6'!J24+'NFR - Partner 7'!J24+'NFR - Partner 8'!J24+'NFR - Partner 9'!J24+'NFR - Partner 10'!J24</f>
        <v>#REF!</v>
      </c>
      <c r="K24" s="452" t="e">
        <f>'NFR-budsjett'!K24+'NFR - Partner 1'!K24+'NFR - Partner 2'!K24+'NFR - Partner 3'!K24+'NFR - Partner 4'!K24+'NFR - Partner 5'!K24+'NFR - Partner 6'!K24+'NFR - Partner 7'!K24+'NFR - Partner 8'!K24+'NFR - Partner 9'!K24+'NFR - Partner 10'!K24</f>
        <v>#REF!</v>
      </c>
      <c r="L24" s="452" t="e">
        <f>'NFR-budsjett'!L24+'NFR - Partner 1'!L24+'NFR - Partner 2'!L24+'NFR - Partner 3'!L24+'NFR - Partner 4'!L24+'NFR - Partner 5'!L24+'NFR - Partner 6'!L24+'NFR - Partner 7'!L24+'NFR - Partner 8'!L24+'NFR - Partner 9'!L24+'NFR - Partner 10'!L24</f>
        <v>#REF!</v>
      </c>
      <c r="M24" s="452" t="e">
        <f t="shared" ref="M24" si="12">H24+I24+J24</f>
        <v>#REF!</v>
      </c>
      <c r="N24" s="452" t="e">
        <f t="shared" si="10"/>
        <v>#REF!</v>
      </c>
      <c r="O24" s="456">
        <f t="shared" si="11"/>
        <v>0</v>
      </c>
    </row>
    <row r="25" spans="2:15" x14ac:dyDescent="0.2">
      <c r="B25" s="2" t="s">
        <v>138</v>
      </c>
      <c r="C25" s="452" t="e">
        <f>'NFR-budsjett'!C25+'NFR - Partner 1'!C25+'NFR - Partner 2'!C25+'NFR - Partner 3'!C25+'NFR - Partner 4'!C25+'NFR - Partner 5'!C25+'NFR - Partner 6'!C25+'NFR - Partner 7'!C25+'NFR - Partner 8'!C25+'NFR - Partner 9'!C25+'NFR - Partner 10'!C25</f>
        <v>#REF!</v>
      </c>
      <c r="D25" s="452" t="e">
        <f>'NFR-budsjett'!D25+'NFR - Partner 1'!D25+'NFR - Partner 2'!D25+'NFR - Partner 3'!D25+'NFR - Partner 4'!D25+'NFR - Partner 5'!D25+'NFR - Partner 6'!D25+'NFR - Partner 7'!D25+'NFR - Partner 8'!D25+'NFR - Partner 9'!D25+'NFR - Partner 10'!D25</f>
        <v>#REF!</v>
      </c>
      <c r="E25" s="452" t="e">
        <f>'NFR-budsjett'!E25+'NFR - Partner 1'!E25+'NFR - Partner 2'!E25+'NFR - Partner 3'!E25+'NFR - Partner 4'!E25+'NFR - Partner 5'!E25+'NFR - Partner 6'!E25+'NFR - Partner 7'!E25+'NFR - Partner 8'!E25+'NFR - Partner 9'!E25+'NFR - Partner 10'!E25</f>
        <v>#REF!</v>
      </c>
      <c r="F25" s="452" t="e">
        <f>'NFR-budsjett'!F25+'NFR - Partner 1'!F25+'NFR - Partner 2'!F25+'NFR - Partner 3'!F25+'NFR - Partner 4'!F25+'NFR - Partner 5'!F25+'NFR - Partner 6'!F25+'NFR - Partner 7'!F25+'NFR - Partner 8'!F25+'NFR - Partner 9'!F25+'NFR - Partner 10'!F25</f>
        <v>#REF!</v>
      </c>
      <c r="G25" s="452" t="e">
        <f>'NFR-budsjett'!G25+'NFR - Partner 1'!G25+'NFR - Partner 2'!G25+'NFR - Partner 3'!G25+'NFR - Partner 4'!G25+'NFR - Partner 5'!G25+'NFR - Partner 6'!G25+'NFR - Partner 7'!G25+'NFR - Partner 8'!G25+'NFR - Partner 9'!G25+'NFR - Partner 10'!G25</f>
        <v>#REF!</v>
      </c>
      <c r="H25" s="452" t="e">
        <f>'NFR-budsjett'!H25+'NFR - Partner 1'!H25+'NFR - Partner 2'!H25+'NFR - Partner 3'!H25+'NFR - Partner 4'!H25+'NFR - Partner 5'!H25+'NFR - Partner 6'!H25+'NFR - Partner 7'!H25+'NFR - Partner 8'!H25+'NFR - Partner 9'!H25+'NFR - Partner 10'!H25</f>
        <v>#REF!</v>
      </c>
      <c r="I25" s="452" t="e">
        <f>'NFR-budsjett'!I25+'NFR - Partner 1'!I25+'NFR - Partner 2'!I25+'NFR - Partner 3'!I25+'NFR - Partner 4'!I25+'NFR - Partner 5'!I25+'NFR - Partner 6'!I25+'NFR - Partner 7'!I25+'NFR - Partner 8'!I25+'NFR - Partner 9'!I25+'NFR - Partner 10'!I25</f>
        <v>#REF!</v>
      </c>
      <c r="J25" s="452" t="e">
        <f>'NFR-budsjett'!J25+'NFR - Partner 1'!J25+'NFR - Partner 2'!J25+'NFR - Partner 3'!J25+'NFR - Partner 4'!J25+'NFR - Partner 5'!J25+'NFR - Partner 6'!J25+'NFR - Partner 7'!J25+'NFR - Partner 8'!J25+'NFR - Partner 9'!J25+'NFR - Partner 10'!J25</f>
        <v>#REF!</v>
      </c>
      <c r="K25" s="452" t="e">
        <f>'NFR-budsjett'!K25+'NFR - Partner 1'!K25+'NFR - Partner 2'!K25+'NFR - Partner 3'!K25+'NFR - Partner 4'!K25+'NFR - Partner 5'!K25+'NFR - Partner 6'!K25+'NFR - Partner 7'!K25+'NFR - Partner 8'!K25+'NFR - Partner 9'!K25+'NFR - Partner 10'!K25</f>
        <v>#REF!</v>
      </c>
      <c r="L25" s="452" t="e">
        <f>'NFR-budsjett'!L25+'NFR - Partner 1'!L25+'NFR - Partner 2'!L25+'NFR - Partner 3'!L25+'NFR - Partner 4'!L25+'NFR - Partner 5'!L25+'NFR - Partner 6'!L25+'NFR - Partner 7'!L25+'NFR - Partner 8'!L25+'NFR - Partner 9'!L25+'NFR - Partner 10'!L25</f>
        <v>#REF!</v>
      </c>
      <c r="M25" s="452" t="e">
        <f>-IF(#REF!="Fast beløp",#REF!,Budsjett!#REF!)</f>
        <v>#REF!</v>
      </c>
      <c r="N25" s="452" t="e">
        <f t="shared" si="10"/>
        <v>#REF!</v>
      </c>
      <c r="O25" s="456">
        <f t="shared" si="11"/>
        <v>0</v>
      </c>
    </row>
    <row r="26" spans="2:15" x14ac:dyDescent="0.2">
      <c r="B26" s="2" t="s">
        <v>419</v>
      </c>
      <c r="C26" s="452" t="e">
        <f>'NFR-budsjett'!C26+'NFR - Partner 1'!C26+'NFR - Partner 2'!C26+'NFR - Partner 3'!C26+'NFR - Partner 4'!C26+'NFR - Partner 5'!C26+'NFR - Partner 6'!C26+'NFR - Partner 7'!C26+'NFR - Partner 8'!C26+'NFR - Partner 9'!C26+'NFR - Partner 10'!C26</f>
        <v>#REF!</v>
      </c>
      <c r="D26" s="452" t="e">
        <f>'NFR-budsjett'!D26+'NFR - Partner 1'!D26+'NFR - Partner 2'!D26+'NFR - Partner 3'!D26+'NFR - Partner 4'!D26+'NFR - Partner 5'!D26+'NFR - Partner 6'!D26+'NFR - Partner 7'!D26+'NFR - Partner 8'!D26+'NFR - Partner 9'!D26+'NFR - Partner 10'!D26</f>
        <v>#REF!</v>
      </c>
      <c r="E26" s="452" t="e">
        <f>'NFR-budsjett'!E26+'NFR - Partner 1'!E26+'NFR - Partner 2'!E26+'NFR - Partner 3'!E26+'NFR - Partner 4'!E26+'NFR - Partner 5'!E26+'NFR - Partner 6'!E26+'NFR - Partner 7'!E26+'NFR - Partner 8'!E26+'NFR - Partner 9'!E26+'NFR - Partner 10'!E26</f>
        <v>#REF!</v>
      </c>
      <c r="F26" s="452" t="e">
        <f>'NFR-budsjett'!F26+'NFR - Partner 1'!F26+'NFR - Partner 2'!F26+'NFR - Partner 3'!F26+'NFR - Partner 4'!F26+'NFR - Partner 5'!F26+'NFR - Partner 6'!F26+'NFR - Partner 7'!F26+'NFR - Partner 8'!F26+'NFR - Partner 9'!F26+'NFR - Partner 10'!F26</f>
        <v>#REF!</v>
      </c>
      <c r="G26" s="452" t="e">
        <f>'NFR-budsjett'!G26+'NFR - Partner 1'!G26+'NFR - Partner 2'!G26+'NFR - Partner 3'!G26+'NFR - Partner 4'!G26+'NFR - Partner 5'!G26+'NFR - Partner 6'!G26+'NFR - Partner 7'!G26+'NFR - Partner 8'!G26+'NFR - Partner 9'!G26+'NFR - Partner 10'!G26</f>
        <v>#REF!</v>
      </c>
      <c r="H26" s="452" t="e">
        <f>'NFR-budsjett'!H26+'NFR - Partner 1'!H26+'NFR - Partner 2'!H26+'NFR - Partner 3'!H26+'NFR - Partner 4'!H26+'NFR - Partner 5'!H26+'NFR - Partner 6'!H26+'NFR - Partner 7'!H26+'NFR - Partner 8'!H26+'NFR - Partner 9'!H26+'NFR - Partner 10'!H26</f>
        <v>#REF!</v>
      </c>
      <c r="I26" s="452" t="e">
        <f>'NFR-budsjett'!I26+'NFR - Partner 1'!I26+'NFR - Partner 2'!I26+'NFR - Partner 3'!I26+'NFR - Partner 4'!I26+'NFR - Partner 5'!I26+'NFR - Partner 6'!I26+'NFR - Partner 7'!I26+'NFR - Partner 8'!I26+'NFR - Partner 9'!I26+'NFR - Partner 10'!I26</f>
        <v>#REF!</v>
      </c>
      <c r="J26" s="452" t="e">
        <f>'NFR-budsjett'!J26+'NFR - Partner 1'!J26+'NFR - Partner 2'!J26+'NFR - Partner 3'!J26+'NFR - Partner 4'!J26+'NFR - Partner 5'!J26+'NFR - Partner 6'!J26+'NFR - Partner 7'!J26+'NFR - Partner 8'!J26+'NFR - Partner 9'!J26+'NFR - Partner 10'!J26</f>
        <v>#REF!</v>
      </c>
      <c r="K26" s="452" t="e">
        <f>'NFR-budsjett'!K26+'NFR - Partner 1'!K26+'NFR - Partner 2'!K26+'NFR - Partner 3'!K26+'NFR - Partner 4'!K26+'NFR - Partner 5'!K26+'NFR - Partner 6'!K26+'NFR - Partner 7'!K26+'NFR - Partner 8'!K26+'NFR - Partner 9'!K26+'NFR - Partner 10'!K26</f>
        <v>#REF!</v>
      </c>
      <c r="L26" s="452" t="e">
        <f>'NFR-budsjett'!L26+'NFR - Partner 1'!L26+'NFR - Partner 2'!L26+'NFR - Partner 3'!L26+'NFR - Partner 4'!L26+'NFR - Partner 5'!L26+'NFR - Partner 6'!L26+'NFR - Partner 7'!L26+'NFR - Partner 8'!L26+'NFR - Partner 9'!L26+'NFR - Partner 10'!L26</f>
        <v>#REF!</v>
      </c>
      <c r="M26" s="452" t="e">
        <f>-IF(Registrering!#REF!="Fast beløp",Budsjett!#REF!,Budsjett!#REF!)</f>
        <v>#REF!</v>
      </c>
      <c r="N26" s="452" t="e">
        <f t="shared" si="10"/>
        <v>#REF!</v>
      </c>
      <c r="O26" s="456">
        <f t="shared" si="11"/>
        <v>0</v>
      </c>
    </row>
    <row r="27" spans="2:15" ht="15" x14ac:dyDescent="0.25">
      <c r="B27" s="12" t="s">
        <v>409</v>
      </c>
      <c r="C27" s="52" t="e">
        <f>SUM(C22:C26)</f>
        <v>#REF!</v>
      </c>
      <c r="D27" s="52" t="e">
        <f t="shared" ref="D27:M27" si="13">SUM(D22:D26)</f>
        <v>#REF!</v>
      </c>
      <c r="E27" s="52" t="e">
        <f t="shared" si="13"/>
        <v>#REF!</v>
      </c>
      <c r="F27" s="52" t="e">
        <f t="shared" si="13"/>
        <v>#REF!</v>
      </c>
      <c r="G27" s="52" t="e">
        <f t="shared" si="13"/>
        <v>#REF!</v>
      </c>
      <c r="H27" s="52" t="e">
        <f t="shared" si="13"/>
        <v>#REF!</v>
      </c>
      <c r="I27" s="52" t="e">
        <f t="shared" si="13"/>
        <v>#REF!</v>
      </c>
      <c r="J27" s="52" t="e">
        <f t="shared" si="13"/>
        <v>#REF!</v>
      </c>
      <c r="K27" s="52" t="e">
        <f t="shared" si="13"/>
        <v>#REF!</v>
      </c>
      <c r="L27" s="52" t="e">
        <f t="shared" si="13"/>
        <v>#REF!</v>
      </c>
      <c r="M27" s="52" t="e">
        <f t="shared" si="13"/>
        <v>#REF!</v>
      </c>
      <c r="N27" s="77" t="e">
        <f>SUM(N22:N26)</f>
        <v>#REF!</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58" t="e">
        <f>'NFR-budsjett'!C31+'NFR - Partner 1'!C31+'NFR - Partner 2'!C31+'NFR - Partner 3'!C31+'NFR - Partner 4'!C31+'NFR - Partner 5'!C31+'NFR - Partner 6'!C31+'NFR - Partner 7'!C31+'NFR - Partner 8'!C31+'NFR - Partner 9'!C31+'NFR - Partner 10'!C31</f>
        <v>#REF!</v>
      </c>
      <c r="D31" s="458" t="e">
        <f>'NFR-budsjett'!D31+'NFR - Partner 1'!D31+'NFR - Partner 2'!D31+'NFR - Partner 3'!D31+'NFR - Partner 4'!D31+'NFR - Partner 5'!D31+'NFR - Partner 6'!D31+'NFR - Partner 7'!D31+'NFR - Partner 8'!D31+'NFR - Partner 9'!D31+'NFR - Partner 10'!D31</f>
        <v>#REF!</v>
      </c>
      <c r="E31" s="458" t="e">
        <f>'NFR-budsjett'!E31+'NFR - Partner 1'!E31+'NFR - Partner 2'!E31+'NFR - Partner 3'!E31+'NFR - Partner 4'!E31+'NFR - Partner 5'!E31+'NFR - Partner 6'!E31+'NFR - Partner 7'!E31+'NFR - Partner 8'!E31+'NFR - Partner 9'!E31+'NFR - Partner 10'!E31</f>
        <v>#REF!</v>
      </c>
      <c r="F31" s="458" t="e">
        <f>'NFR-budsjett'!F31+'NFR - Partner 1'!F31+'NFR - Partner 2'!F31+'NFR - Partner 3'!F31+'NFR - Partner 4'!F31+'NFR - Partner 5'!F31+'NFR - Partner 6'!F31+'NFR - Partner 7'!F31+'NFR - Partner 8'!F31+'NFR - Partner 9'!F31+'NFR - Partner 10'!F31</f>
        <v>#REF!</v>
      </c>
      <c r="G31" s="458" t="e">
        <f>'NFR-budsjett'!G31+'NFR - Partner 1'!G31+'NFR - Partner 2'!G31+'NFR - Partner 3'!G31+'NFR - Partner 4'!G31+'NFR - Partner 5'!G31+'NFR - Partner 6'!G31+'NFR - Partner 7'!G31+'NFR - Partner 8'!G31+'NFR - Partner 9'!G31+'NFR - Partner 10'!G31</f>
        <v>#REF!</v>
      </c>
      <c r="H31" s="458" t="e">
        <f>'NFR-budsjett'!H31+'NFR - Partner 1'!H31+'NFR - Partner 2'!H31+'NFR - Partner 3'!H31+'NFR - Partner 4'!H31+'NFR - Partner 5'!H31+'NFR - Partner 6'!H31+'NFR - Partner 7'!H31+'NFR - Partner 8'!H31+'NFR - Partner 9'!H31+'NFR - Partner 10'!H31</f>
        <v>#REF!</v>
      </c>
      <c r="I31" s="458" t="e">
        <f>'NFR-budsjett'!I31+'NFR - Partner 1'!I31+'NFR - Partner 2'!I31+'NFR - Partner 3'!I31+'NFR - Partner 4'!I31+'NFR - Partner 5'!I31+'NFR - Partner 6'!I31+'NFR - Partner 7'!I31+'NFR - Partner 8'!I31+'NFR - Partner 9'!I31+'NFR - Partner 10'!I31</f>
        <v>#REF!</v>
      </c>
      <c r="J31" s="458" t="e">
        <f>'NFR-budsjett'!J31+'NFR - Partner 1'!J31+'NFR - Partner 2'!J31+'NFR - Partner 3'!J31+'NFR - Partner 4'!J31+'NFR - Partner 5'!J31+'NFR - Partner 6'!J31+'NFR - Partner 7'!J31+'NFR - Partner 8'!J31+'NFR - Partner 9'!J31+'NFR - Partner 10'!J31</f>
        <v>#REF!</v>
      </c>
      <c r="K31" s="458" t="e">
        <f>'NFR-budsjett'!K31+'NFR - Partner 1'!K31+'NFR - Partner 2'!K31+'NFR - Partner 3'!K31+'NFR - Partner 4'!K31+'NFR - Partner 5'!K31+'NFR - Partner 6'!K31+'NFR - Partner 7'!K31+'NFR - Partner 8'!K31+'NFR - Partner 9'!K31+'NFR - Partner 10'!K31</f>
        <v>#REF!</v>
      </c>
      <c r="L31" s="458" t="e">
        <f>'NFR-budsjett'!L31+'NFR - Partner 1'!L31+'NFR - Partner 2'!L31+'NFR - Partner 3'!L31+'NFR - Partner 4'!L31+'NFR - Partner 5'!L31+'NFR - Partner 6'!L31+'NFR - Partner 7'!L31+'NFR - Partner 8'!L31+'NFR - Partner 9'!L31+'NFR - Partner 10'!L31</f>
        <v>#REF!</v>
      </c>
      <c r="M31" s="458" t="e">
        <f>-SUMIF(Budsjett!#REF!,#REF!,Budsjett!#REF!)</f>
        <v>#REF!</v>
      </c>
      <c r="N31" s="452" t="e">
        <f>SUM(C31:L31)</f>
        <v>#REF!</v>
      </c>
    </row>
    <row r="32" spans="2:15" x14ac:dyDescent="0.2">
      <c r="B32" s="2" t="s">
        <v>62</v>
      </c>
      <c r="C32" s="458">
        <f>'NFR-budsjett'!C32+'NFR - Partner 1'!C32+'NFR - Partner 2'!C32+'NFR - Partner 3'!C32+'NFR - Partner 4'!C32+'NFR - Partner 5'!C32+'NFR - Partner 6'!C32+'NFR - Partner 7'!C32+'NFR - Partner 8'!C32+'NFR - Partner 9'!C32+'NFR - Partner 10'!C32</f>
        <v>0</v>
      </c>
      <c r="D32" s="458">
        <f>'NFR-budsjett'!D32+'NFR - Partner 1'!D32+'NFR - Partner 2'!D32+'NFR - Partner 3'!D32+'NFR - Partner 4'!D32+'NFR - Partner 5'!D32+'NFR - Partner 6'!D32+'NFR - Partner 7'!D32+'NFR - Partner 8'!D32+'NFR - Partner 9'!D32+'NFR - Partner 10'!D32</f>
        <v>0</v>
      </c>
      <c r="E32" s="458">
        <f>'NFR-budsjett'!E32+'NFR - Partner 1'!E32+'NFR - Partner 2'!E32+'NFR - Partner 3'!E32+'NFR - Partner 4'!E32+'NFR - Partner 5'!E32+'NFR - Partner 6'!E32+'NFR - Partner 7'!E32+'NFR - Partner 8'!E32+'NFR - Partner 9'!E32+'NFR - Partner 10'!E32</f>
        <v>0</v>
      </c>
      <c r="F32" s="458">
        <f>'NFR-budsjett'!F32+'NFR - Partner 1'!F32+'NFR - Partner 2'!F32+'NFR - Partner 3'!F32+'NFR - Partner 4'!F32+'NFR - Partner 5'!F32+'NFR - Partner 6'!F32+'NFR - Partner 7'!F32+'NFR - Partner 8'!F32+'NFR - Partner 9'!F32+'NFR - Partner 10'!F32</f>
        <v>0</v>
      </c>
      <c r="G32" s="458">
        <f>'NFR-budsjett'!G32+'NFR - Partner 1'!G32+'NFR - Partner 2'!G32+'NFR - Partner 3'!G32+'NFR - Partner 4'!G32+'NFR - Partner 5'!G32+'NFR - Partner 6'!G32+'NFR - Partner 7'!G32+'NFR - Partner 8'!G32+'NFR - Partner 9'!G32+'NFR - Partner 10'!G32</f>
        <v>0</v>
      </c>
      <c r="H32" s="458">
        <f>'NFR-budsjett'!H32+'NFR - Partner 1'!H32+'NFR - Partner 2'!H32+'NFR - Partner 3'!H32+'NFR - Partner 4'!H32+'NFR - Partner 5'!H32+'NFR - Partner 6'!H32+'NFR - Partner 7'!H32+'NFR - Partner 8'!H32+'NFR - Partner 9'!H32+'NFR - Partner 10'!H32</f>
        <v>0</v>
      </c>
      <c r="I32" s="458">
        <f>'NFR-budsjett'!I32+'NFR - Partner 1'!I32+'NFR - Partner 2'!I32+'NFR - Partner 3'!I32+'NFR - Partner 4'!I32+'NFR - Partner 5'!I32+'NFR - Partner 6'!I32+'NFR - Partner 7'!I32+'NFR - Partner 8'!I32+'NFR - Partner 9'!I32+'NFR - Partner 10'!I32</f>
        <v>0</v>
      </c>
      <c r="J32" s="458">
        <f>'NFR-budsjett'!J32+'NFR - Partner 1'!J32+'NFR - Partner 2'!J32+'NFR - Partner 3'!J32+'NFR - Partner 4'!J32+'NFR - Partner 5'!J32+'NFR - Partner 6'!J32+'NFR - Partner 7'!J32+'NFR - Partner 8'!J32+'NFR - Partner 9'!J32+'NFR - Partner 10'!J32</f>
        <v>0</v>
      </c>
      <c r="K32" s="458">
        <f>'NFR-budsjett'!K32+'NFR - Partner 1'!K32+'NFR - Partner 2'!K32+'NFR - Partner 3'!K32+'NFR - Partner 4'!K32+'NFR - Partner 5'!K32+'NFR - Partner 6'!K32+'NFR - Partner 7'!K32+'NFR - Partner 8'!K32+'NFR - Partner 9'!K32+'NFR - Partner 10'!K32</f>
        <v>0</v>
      </c>
      <c r="L32" s="458">
        <f>'NFR-budsjett'!L32+'NFR - Partner 1'!L32+'NFR - Partner 2'!L32+'NFR - Partner 3'!L32+'NFR - Partner 4'!L32+'NFR - Partner 5'!L32+'NFR - Partner 6'!L32+'NFR - Partner 7'!L32+'NFR - Partner 8'!L32+'NFR - Partner 9'!L32+'NFR - Partner 10'!L32</f>
        <v>0</v>
      </c>
      <c r="M32" s="458">
        <f>-SUMIF(Budsjett!$EM$3:$EM$14,#REF!,Budsjett!FA3:FA14)</f>
        <v>0</v>
      </c>
      <c r="N32" s="452">
        <f t="shared" ref="N32:N37" si="15">SUM(C32:L32)</f>
        <v>0</v>
      </c>
    </row>
    <row r="33" spans="2:14" x14ac:dyDescent="0.2">
      <c r="B33" s="2" t="s">
        <v>421</v>
      </c>
      <c r="C33" s="458">
        <f>'NFR-budsjett'!C33+'NFR - Partner 1'!C33+'NFR - Partner 2'!C33+'NFR - Partner 3'!C33+'NFR - Partner 4'!C33+'NFR - Partner 5'!C33+'NFR - Partner 6'!C33+'NFR - Partner 7'!C33+'NFR - Partner 8'!C33+'NFR - Partner 9'!C33+'NFR - Partner 10'!C33</f>
        <v>0</v>
      </c>
      <c r="D33" s="458">
        <f>'NFR-budsjett'!D33+'NFR - Partner 1'!D33+'NFR - Partner 2'!D33+'NFR - Partner 3'!D33+'NFR - Partner 4'!D33+'NFR - Partner 5'!D33+'NFR - Partner 6'!D33+'NFR - Partner 7'!D33+'NFR - Partner 8'!D33+'NFR - Partner 9'!D33+'NFR - Partner 10'!D33</f>
        <v>0</v>
      </c>
      <c r="E33" s="458">
        <f>'NFR-budsjett'!E33+'NFR - Partner 1'!E33+'NFR - Partner 2'!E33+'NFR - Partner 3'!E33+'NFR - Partner 4'!E33+'NFR - Partner 5'!E33+'NFR - Partner 6'!E33+'NFR - Partner 7'!E33+'NFR - Partner 8'!E33+'NFR - Partner 9'!E33+'NFR - Partner 10'!E33</f>
        <v>0</v>
      </c>
      <c r="F33" s="458">
        <f>'NFR-budsjett'!F33+'NFR - Partner 1'!F33+'NFR - Partner 2'!F33+'NFR - Partner 3'!F33+'NFR - Partner 4'!F33+'NFR - Partner 5'!F33+'NFR - Partner 6'!F33+'NFR - Partner 7'!F33+'NFR - Partner 8'!F33+'NFR - Partner 9'!F33+'NFR - Partner 10'!F33</f>
        <v>0</v>
      </c>
      <c r="G33" s="458">
        <f>'NFR-budsjett'!G33+'NFR - Partner 1'!G33+'NFR - Partner 2'!G33+'NFR - Partner 3'!G33+'NFR - Partner 4'!G33+'NFR - Partner 5'!G33+'NFR - Partner 6'!G33+'NFR - Partner 7'!G33+'NFR - Partner 8'!G33+'NFR - Partner 9'!G33+'NFR - Partner 10'!G33</f>
        <v>0</v>
      </c>
      <c r="H33" s="458">
        <f>'NFR-budsjett'!H33+'NFR - Partner 1'!H33+'NFR - Partner 2'!H33+'NFR - Partner 3'!H33+'NFR - Partner 4'!H33+'NFR - Partner 5'!H33+'NFR - Partner 6'!H33+'NFR - Partner 7'!H33+'NFR - Partner 8'!H33+'NFR - Partner 9'!H33+'NFR - Partner 10'!H33</f>
        <v>0</v>
      </c>
      <c r="I33" s="458">
        <f>'NFR-budsjett'!I33+'NFR - Partner 1'!I33+'NFR - Partner 2'!I33+'NFR - Partner 3'!I33+'NFR - Partner 4'!I33+'NFR - Partner 5'!I33+'NFR - Partner 6'!I33+'NFR - Partner 7'!I33+'NFR - Partner 8'!I33+'NFR - Partner 9'!I33+'NFR - Partner 10'!I33</f>
        <v>0</v>
      </c>
      <c r="J33" s="458">
        <f>'NFR-budsjett'!J33+'NFR - Partner 1'!J33+'NFR - Partner 2'!J33+'NFR - Partner 3'!J33+'NFR - Partner 4'!J33+'NFR - Partner 5'!J33+'NFR - Partner 6'!J33+'NFR - Partner 7'!J33+'NFR - Partner 8'!J33+'NFR - Partner 9'!J33+'NFR - Partner 10'!J33</f>
        <v>0</v>
      </c>
      <c r="K33" s="458">
        <f>'NFR-budsjett'!K33+'NFR - Partner 1'!K33+'NFR - Partner 2'!K33+'NFR - Partner 3'!K33+'NFR - Partner 4'!K33+'NFR - Partner 5'!K33+'NFR - Partner 6'!K33+'NFR - Partner 7'!K33+'NFR - Partner 8'!K33+'NFR - Partner 9'!K33+'NFR - Partner 10'!K33</f>
        <v>0</v>
      </c>
      <c r="L33" s="458">
        <f>'NFR-budsjett'!L33+'NFR - Partner 1'!L33+'NFR - Partner 2'!L33+'NFR - Partner 3'!L33+'NFR - Partner 4'!L33+'NFR - Partner 5'!L33+'NFR - Partner 6'!L33+'NFR - Partner 7'!L33+'NFR - Partner 8'!L33+'NFR - Partner 9'!L33+'NFR - Partner 10'!L33</f>
        <v>0</v>
      </c>
      <c r="M33" s="458">
        <f>-SUMIF(Budsjett!$EM$3:$EM$14,#REF!,Budsjett!FA3:FA14)</f>
        <v>0</v>
      </c>
      <c r="N33" s="452">
        <f t="shared" si="15"/>
        <v>0</v>
      </c>
    </row>
    <row r="34" spans="2:14" x14ac:dyDescent="0.2">
      <c r="B34" s="2" t="s">
        <v>422</v>
      </c>
      <c r="C34" s="458" t="e">
        <f>'NFR-budsjett'!C34+'NFR - Partner 1'!C34+'NFR - Partner 2'!C34+'NFR - Partner 3'!C34+'NFR - Partner 4'!C34+'NFR - Partner 5'!C34+'NFR - Partner 6'!C34+'NFR - Partner 7'!C34+'NFR - Partner 8'!C34+'NFR - Partner 9'!C34+'NFR - Partner 10'!C34</f>
        <v>#REF!</v>
      </c>
      <c r="D34" s="458" t="e">
        <f>'NFR-budsjett'!D34+'NFR - Partner 1'!D34+'NFR - Partner 2'!D34+'NFR - Partner 3'!D34+'NFR - Partner 4'!D34+'NFR - Partner 5'!D34+'NFR - Partner 6'!D34+'NFR - Partner 7'!D34+'NFR - Partner 8'!D34+'NFR - Partner 9'!D34+'NFR - Partner 10'!D34</f>
        <v>#REF!</v>
      </c>
      <c r="E34" s="458" t="e">
        <f>'NFR-budsjett'!E34+'NFR - Partner 1'!E34+'NFR - Partner 2'!E34+'NFR - Partner 3'!E34+'NFR - Partner 4'!E34+'NFR - Partner 5'!E34+'NFR - Partner 6'!E34+'NFR - Partner 7'!E34+'NFR - Partner 8'!E34+'NFR - Partner 9'!E34+'NFR - Partner 10'!E34</f>
        <v>#REF!</v>
      </c>
      <c r="F34" s="458" t="e">
        <f>'NFR-budsjett'!F34+'NFR - Partner 1'!F34+'NFR - Partner 2'!F34+'NFR - Partner 3'!F34+'NFR - Partner 4'!F34+'NFR - Partner 5'!F34+'NFR - Partner 6'!F34+'NFR - Partner 7'!F34+'NFR - Partner 8'!F34+'NFR - Partner 9'!F34+'NFR - Partner 10'!F34</f>
        <v>#REF!</v>
      </c>
      <c r="G34" s="458" t="e">
        <f>'NFR-budsjett'!G34+'NFR - Partner 1'!G34+'NFR - Partner 2'!G34+'NFR - Partner 3'!G34+'NFR - Partner 4'!G34+'NFR - Partner 5'!G34+'NFR - Partner 6'!G34+'NFR - Partner 7'!G34+'NFR - Partner 8'!G34+'NFR - Partner 9'!G34+'NFR - Partner 10'!G34</f>
        <v>#REF!</v>
      </c>
      <c r="H34" s="458" t="e">
        <f>'NFR-budsjett'!H34+'NFR - Partner 1'!H34+'NFR - Partner 2'!H34+'NFR - Partner 3'!H34+'NFR - Partner 4'!H34+'NFR - Partner 5'!H34+'NFR - Partner 6'!H34+'NFR - Partner 7'!H34+'NFR - Partner 8'!H34+'NFR - Partner 9'!H34+'NFR - Partner 10'!H34</f>
        <v>#REF!</v>
      </c>
      <c r="I34" s="458" t="e">
        <f>'NFR-budsjett'!I34+'NFR - Partner 1'!I34+'NFR - Partner 2'!I34+'NFR - Partner 3'!I34+'NFR - Partner 4'!I34+'NFR - Partner 5'!I34+'NFR - Partner 6'!I34+'NFR - Partner 7'!I34+'NFR - Partner 8'!I34+'NFR - Partner 9'!I34+'NFR - Partner 10'!I34</f>
        <v>#REF!</v>
      </c>
      <c r="J34" s="458" t="e">
        <f>'NFR-budsjett'!J34+'NFR - Partner 1'!J34+'NFR - Partner 2'!J34+'NFR - Partner 3'!J34+'NFR - Partner 4'!J34+'NFR - Partner 5'!J34+'NFR - Partner 6'!J34+'NFR - Partner 7'!J34+'NFR - Partner 8'!J34+'NFR - Partner 9'!J34+'NFR - Partner 10'!J34</f>
        <v>#REF!</v>
      </c>
      <c r="K34" s="458" t="e">
        <f>'NFR-budsjett'!K34+'NFR - Partner 1'!K34+'NFR - Partner 2'!K34+'NFR - Partner 3'!K34+'NFR - Partner 4'!K34+'NFR - Partner 5'!K34+'NFR - Partner 6'!K34+'NFR - Partner 7'!K34+'NFR - Partner 8'!K34+'NFR - Partner 9'!K34+'NFR - Partner 10'!K34</f>
        <v>#REF!</v>
      </c>
      <c r="L34" s="458" t="e">
        <f>'NFR-budsjett'!L34+'NFR - Partner 1'!L34+'NFR - Partner 2'!L34+'NFR - Partner 3'!L34+'NFR - Partner 4'!L34+'NFR - Partner 5'!L34+'NFR - Partner 6'!L34+'NFR - Partner 7'!L34+'NFR - Partner 8'!L34+'NFR - Partner 9'!L34+'NFR - Partner 10'!L34</f>
        <v>#REF!</v>
      </c>
      <c r="M34" s="458" t="e">
        <f t="shared" ref="M34:M41" si="16">H34+I34+J34</f>
        <v>#REF!</v>
      </c>
      <c r="N34" s="452" t="e">
        <f t="shared" si="15"/>
        <v>#REF!</v>
      </c>
    </row>
    <row r="35" spans="2:14" x14ac:dyDescent="0.2">
      <c r="B35" s="2" t="s">
        <v>423</v>
      </c>
      <c r="C35" s="458" t="e">
        <f>'NFR-budsjett'!C35+'NFR - Partner 1'!C35+'NFR - Partner 2'!C35+'NFR - Partner 3'!C35+'NFR - Partner 4'!C35+'NFR - Partner 5'!C35+'NFR - Partner 6'!C35+'NFR - Partner 7'!C35+'NFR - Partner 8'!C35+'NFR - Partner 9'!C35+'NFR - Partner 10'!C35</f>
        <v>#REF!</v>
      </c>
      <c r="D35" s="458" t="e">
        <f>'NFR-budsjett'!D35+'NFR - Partner 1'!D35+'NFR - Partner 2'!D35+'NFR - Partner 3'!D35+'NFR - Partner 4'!D35+'NFR - Partner 5'!D35+'NFR - Partner 6'!D35+'NFR - Partner 7'!D35+'NFR - Partner 8'!D35+'NFR - Partner 9'!D35+'NFR - Partner 10'!D35</f>
        <v>#REF!</v>
      </c>
      <c r="E35" s="458" t="e">
        <f>'NFR-budsjett'!E35+'NFR - Partner 1'!E35+'NFR - Partner 2'!E35+'NFR - Partner 3'!E35+'NFR - Partner 4'!E35+'NFR - Partner 5'!E35+'NFR - Partner 6'!E35+'NFR - Partner 7'!E35+'NFR - Partner 8'!E35+'NFR - Partner 9'!E35+'NFR - Partner 10'!E35</f>
        <v>#REF!</v>
      </c>
      <c r="F35" s="458" t="e">
        <f>'NFR-budsjett'!F35+'NFR - Partner 1'!F35+'NFR - Partner 2'!F35+'NFR - Partner 3'!F35+'NFR - Partner 4'!F35+'NFR - Partner 5'!F35+'NFR - Partner 6'!F35+'NFR - Partner 7'!F35+'NFR - Partner 8'!F35+'NFR - Partner 9'!F35+'NFR - Partner 10'!F35</f>
        <v>#REF!</v>
      </c>
      <c r="G35" s="458" t="e">
        <f>'NFR-budsjett'!G35+'NFR - Partner 1'!G35+'NFR - Partner 2'!G35+'NFR - Partner 3'!G35+'NFR - Partner 4'!G35+'NFR - Partner 5'!G35+'NFR - Partner 6'!G35+'NFR - Partner 7'!G35+'NFR - Partner 8'!G35+'NFR - Partner 9'!G35+'NFR - Partner 10'!G35</f>
        <v>#REF!</v>
      </c>
      <c r="H35" s="458" t="e">
        <f>'NFR-budsjett'!H35+'NFR - Partner 1'!H35+'NFR - Partner 2'!H35+'NFR - Partner 3'!H35+'NFR - Partner 4'!H35+'NFR - Partner 5'!H35+'NFR - Partner 6'!H35+'NFR - Partner 7'!H35+'NFR - Partner 8'!H35+'NFR - Partner 9'!H35+'NFR - Partner 10'!H35</f>
        <v>#REF!</v>
      </c>
      <c r="I35" s="458" t="e">
        <f>'NFR-budsjett'!I35+'NFR - Partner 1'!I35+'NFR - Partner 2'!I35+'NFR - Partner 3'!I35+'NFR - Partner 4'!I35+'NFR - Partner 5'!I35+'NFR - Partner 6'!I35+'NFR - Partner 7'!I35+'NFR - Partner 8'!I35+'NFR - Partner 9'!I35+'NFR - Partner 10'!I35</f>
        <v>#REF!</v>
      </c>
      <c r="J35" s="458" t="e">
        <f>'NFR-budsjett'!J35+'NFR - Partner 1'!J35+'NFR - Partner 2'!J35+'NFR - Partner 3'!J35+'NFR - Partner 4'!J35+'NFR - Partner 5'!J35+'NFR - Partner 6'!J35+'NFR - Partner 7'!J35+'NFR - Partner 8'!J35+'NFR - Partner 9'!J35+'NFR - Partner 10'!J35</f>
        <v>#REF!</v>
      </c>
      <c r="K35" s="458" t="e">
        <f>'NFR-budsjett'!K35+'NFR - Partner 1'!K35+'NFR - Partner 2'!K35+'NFR - Partner 3'!K35+'NFR - Partner 4'!K35+'NFR - Partner 5'!K35+'NFR - Partner 6'!K35+'NFR - Partner 7'!K35+'NFR - Partner 8'!K35+'NFR - Partner 9'!K35+'NFR - Partner 10'!K35</f>
        <v>#REF!</v>
      </c>
      <c r="L35" s="458" t="e">
        <f>'NFR-budsjett'!L35+'NFR - Partner 1'!L35+'NFR - Partner 2'!L35+'NFR - Partner 3'!L35+'NFR - Partner 4'!L35+'NFR - Partner 5'!L35+'NFR - Partner 6'!L35+'NFR - Partner 7'!L35+'NFR - Partner 8'!L35+'NFR - Partner 9'!L35+'NFR - Partner 10'!L35</f>
        <v>#REF!</v>
      </c>
      <c r="M35" s="458" t="e">
        <f t="shared" si="16"/>
        <v>#REF!</v>
      </c>
      <c r="N35" s="452" t="e">
        <f t="shared" si="15"/>
        <v>#REF!</v>
      </c>
    </row>
    <row r="36" spans="2:14" x14ac:dyDescent="0.2">
      <c r="B36" s="2" t="s">
        <v>424</v>
      </c>
      <c r="C36" s="458">
        <f>'NFR-budsjett'!C36+'NFR - Partner 1'!C36+'NFR - Partner 2'!C36+'NFR - Partner 3'!C36+'NFR - Partner 4'!C36+'NFR - Partner 5'!C36+'NFR - Partner 6'!C36+'NFR - Partner 7'!C36+'NFR - Partner 8'!C36+'NFR - Partner 9'!C36+'NFR - Partner 10'!C36</f>
        <v>0</v>
      </c>
      <c r="D36" s="458">
        <f>'NFR-budsjett'!D36+'NFR - Partner 1'!D36+'NFR - Partner 2'!D36+'NFR - Partner 3'!D36+'NFR - Partner 4'!D36+'NFR - Partner 5'!D36+'NFR - Partner 6'!D36+'NFR - Partner 7'!D36+'NFR - Partner 8'!D36+'NFR - Partner 9'!D36+'NFR - Partner 10'!D36</f>
        <v>0</v>
      </c>
      <c r="E36" s="458">
        <f>'NFR-budsjett'!E36+'NFR - Partner 1'!E36+'NFR - Partner 2'!E36+'NFR - Partner 3'!E36+'NFR - Partner 4'!E36+'NFR - Partner 5'!E36+'NFR - Partner 6'!E36+'NFR - Partner 7'!E36+'NFR - Partner 8'!E36+'NFR - Partner 9'!E36+'NFR - Partner 10'!E36</f>
        <v>0</v>
      </c>
      <c r="F36" s="458">
        <f>'NFR-budsjett'!F36+'NFR - Partner 1'!F36+'NFR - Partner 2'!F36+'NFR - Partner 3'!F36+'NFR - Partner 4'!F36+'NFR - Partner 5'!F36+'NFR - Partner 6'!F36+'NFR - Partner 7'!F36+'NFR - Partner 8'!F36+'NFR - Partner 9'!F36+'NFR - Partner 10'!F36</f>
        <v>0</v>
      </c>
      <c r="G36" s="458">
        <f>'NFR-budsjett'!G36+'NFR - Partner 1'!G36+'NFR - Partner 2'!G36+'NFR - Partner 3'!G36+'NFR - Partner 4'!G36+'NFR - Partner 5'!G36+'NFR - Partner 6'!G36+'NFR - Partner 7'!G36+'NFR - Partner 8'!G36+'NFR - Partner 9'!G36+'NFR - Partner 10'!G36</f>
        <v>0</v>
      </c>
      <c r="H36" s="458">
        <f>'NFR-budsjett'!H36+'NFR - Partner 1'!H36+'NFR - Partner 2'!H36+'NFR - Partner 3'!H36+'NFR - Partner 4'!H36+'NFR - Partner 5'!H36+'NFR - Partner 6'!H36+'NFR - Partner 7'!H36+'NFR - Partner 8'!H36+'NFR - Partner 9'!H36+'NFR - Partner 10'!H36</f>
        <v>0</v>
      </c>
      <c r="I36" s="458">
        <f>'NFR-budsjett'!I36+'NFR - Partner 1'!I36+'NFR - Partner 2'!I36+'NFR - Partner 3'!I36+'NFR - Partner 4'!I36+'NFR - Partner 5'!I36+'NFR - Partner 6'!I36+'NFR - Partner 7'!I36+'NFR - Partner 8'!I36+'NFR - Partner 9'!I36+'NFR - Partner 10'!I36</f>
        <v>0</v>
      </c>
      <c r="J36" s="458">
        <f>'NFR-budsjett'!J36+'NFR - Partner 1'!J36+'NFR - Partner 2'!J36+'NFR - Partner 3'!J36+'NFR - Partner 4'!J36+'NFR - Partner 5'!J36+'NFR - Partner 6'!J36+'NFR - Partner 7'!J36+'NFR - Partner 8'!J36+'NFR - Partner 9'!J36+'NFR - Partner 10'!J36</f>
        <v>0</v>
      </c>
      <c r="K36" s="458">
        <f>'NFR-budsjett'!K36+'NFR - Partner 1'!K36+'NFR - Partner 2'!K36+'NFR - Partner 3'!K36+'NFR - Partner 4'!K36+'NFR - Partner 5'!K36+'NFR - Partner 6'!K36+'NFR - Partner 7'!K36+'NFR - Partner 8'!K36+'NFR - Partner 9'!K36+'NFR - Partner 10'!K36</f>
        <v>0</v>
      </c>
      <c r="L36" s="458">
        <f>'NFR-budsjett'!L36+'NFR - Partner 1'!L36+'NFR - Partner 2'!L36+'NFR - Partner 3'!L36+'NFR - Partner 4'!L36+'NFR - Partner 5'!L36+'NFR - Partner 6'!L36+'NFR - Partner 7'!L36+'NFR - Partner 8'!L36+'NFR - Partner 9'!L36+'NFR - Partner 10'!L36</f>
        <v>0</v>
      </c>
      <c r="M36" s="458">
        <f t="shared" si="16"/>
        <v>0</v>
      </c>
      <c r="N36" s="452">
        <f t="shared" si="15"/>
        <v>0</v>
      </c>
    </row>
    <row r="37" spans="2:14" x14ac:dyDescent="0.2">
      <c r="B37" s="2" t="s">
        <v>372</v>
      </c>
      <c r="C37" s="458" t="e">
        <f>'NFR-budsjett'!C37+'NFR - Partner 1'!C37+'NFR - Partner 2'!C37+'NFR - Partner 3'!C37+'NFR - Partner 4'!C37+'NFR - Partner 5'!C37+'NFR - Partner 6'!C37+'NFR - Partner 7'!C37+'NFR - Partner 8'!C37+'NFR - Partner 9'!C37+'NFR - Partner 10'!C37</f>
        <v>#REF!</v>
      </c>
      <c r="D37" s="458" t="e">
        <f>'NFR-budsjett'!D37+'NFR - Partner 1'!D37+'NFR - Partner 2'!D37+'NFR - Partner 3'!D37+'NFR - Partner 4'!D37+'NFR - Partner 5'!D37+'NFR - Partner 6'!D37+'NFR - Partner 7'!D37+'NFR - Partner 8'!D37+'NFR - Partner 9'!D37+'NFR - Partner 10'!D37</f>
        <v>#REF!</v>
      </c>
      <c r="E37" s="458" t="e">
        <f>'NFR-budsjett'!E37+'NFR - Partner 1'!E37+'NFR - Partner 2'!E37+'NFR - Partner 3'!E37+'NFR - Partner 4'!E37+'NFR - Partner 5'!E37+'NFR - Partner 6'!E37+'NFR - Partner 7'!E37+'NFR - Partner 8'!E37+'NFR - Partner 9'!E37+'NFR - Partner 10'!E37</f>
        <v>#REF!</v>
      </c>
      <c r="F37" s="458" t="e">
        <f>'NFR-budsjett'!F37+'NFR - Partner 1'!F37+'NFR - Partner 2'!F37+'NFR - Partner 3'!F37+'NFR - Partner 4'!F37+'NFR - Partner 5'!F37+'NFR - Partner 6'!F37+'NFR - Partner 7'!F37+'NFR - Partner 8'!F37+'NFR - Partner 9'!F37+'NFR - Partner 10'!F37</f>
        <v>#REF!</v>
      </c>
      <c r="G37" s="458" t="e">
        <f>'NFR-budsjett'!G37+'NFR - Partner 1'!G37+'NFR - Partner 2'!G37+'NFR - Partner 3'!G37+'NFR - Partner 4'!G37+'NFR - Partner 5'!G37+'NFR - Partner 6'!G37+'NFR - Partner 7'!G37+'NFR - Partner 8'!G37+'NFR - Partner 9'!G37+'NFR - Partner 10'!G37</f>
        <v>#REF!</v>
      </c>
      <c r="H37" s="458" t="e">
        <f>'NFR-budsjett'!H37+'NFR - Partner 1'!H37+'NFR - Partner 2'!H37+'NFR - Partner 3'!H37+'NFR - Partner 4'!H37+'NFR - Partner 5'!H37+'NFR - Partner 6'!H37+'NFR - Partner 7'!H37+'NFR - Partner 8'!H37+'NFR - Partner 9'!H37+'NFR - Partner 10'!H37</f>
        <v>#REF!</v>
      </c>
      <c r="I37" s="458" t="e">
        <f>'NFR-budsjett'!I37+'NFR - Partner 1'!I37+'NFR - Partner 2'!I37+'NFR - Partner 3'!I37+'NFR - Partner 4'!I37+'NFR - Partner 5'!I37+'NFR - Partner 6'!I37+'NFR - Partner 7'!I37+'NFR - Partner 8'!I37+'NFR - Partner 9'!I37+'NFR - Partner 10'!I37</f>
        <v>#REF!</v>
      </c>
      <c r="J37" s="458" t="e">
        <f>'NFR-budsjett'!J37+'NFR - Partner 1'!J37+'NFR - Partner 2'!J37+'NFR - Partner 3'!J37+'NFR - Partner 4'!J37+'NFR - Partner 5'!J37+'NFR - Partner 6'!J37+'NFR - Partner 7'!J37+'NFR - Partner 8'!J37+'NFR - Partner 9'!J37+'NFR - Partner 10'!J37</f>
        <v>#REF!</v>
      </c>
      <c r="K37" s="458" t="e">
        <f>'NFR-budsjett'!K37+'NFR - Partner 1'!K37+'NFR - Partner 2'!K37+'NFR - Partner 3'!K37+'NFR - Partner 4'!K37+'NFR - Partner 5'!K37+'NFR - Partner 6'!K37+'NFR - Partner 7'!K37+'NFR - Partner 8'!K37+'NFR - Partner 9'!K37+'NFR - Partner 10'!K37</f>
        <v>#REF!</v>
      </c>
      <c r="L37" s="458" t="e">
        <f>'NFR-budsjett'!L37+'NFR - Partner 1'!L37+'NFR - Partner 2'!L37+'NFR - Partner 3'!L37+'NFR - Partner 4'!L37+'NFR - Partner 5'!L37+'NFR - Partner 6'!L37+'NFR - Partner 7'!L37+'NFR - Partner 8'!L37+'NFR - Partner 9'!L37+'NFR - Partner 10'!L37</f>
        <v>#REF!</v>
      </c>
      <c r="M37" s="458" t="e">
        <f t="shared" si="16"/>
        <v>#REF!</v>
      </c>
      <c r="N37" s="452" t="e">
        <f t="shared" si="15"/>
        <v>#REF!</v>
      </c>
    </row>
    <row r="38" spans="2:14" ht="15" x14ac:dyDescent="0.25">
      <c r="B38" s="12" t="s">
        <v>425</v>
      </c>
      <c r="C38" s="52" t="e">
        <f t="shared" ref="C38:M38" si="17">SUM(C31:C37)</f>
        <v>#REF!</v>
      </c>
      <c r="D38" s="52" t="e">
        <f t="shared" si="17"/>
        <v>#REF!</v>
      </c>
      <c r="E38" s="52" t="e">
        <f t="shared" si="17"/>
        <v>#REF!</v>
      </c>
      <c r="F38" s="52" t="e">
        <f t="shared" si="17"/>
        <v>#REF!</v>
      </c>
      <c r="G38" s="52" t="e">
        <f t="shared" si="17"/>
        <v>#REF!</v>
      </c>
      <c r="H38" s="52" t="e">
        <f t="shared" si="17"/>
        <v>#REF!</v>
      </c>
      <c r="I38" s="52" t="e">
        <f t="shared" si="17"/>
        <v>#REF!</v>
      </c>
      <c r="J38" s="52" t="e">
        <f t="shared" si="17"/>
        <v>#REF!</v>
      </c>
      <c r="K38" s="52" t="e">
        <f t="shared" si="17"/>
        <v>#REF!</v>
      </c>
      <c r="L38" s="52" t="e">
        <f t="shared" si="17"/>
        <v>#REF!</v>
      </c>
      <c r="M38" s="52" t="e">
        <f t="shared" si="17"/>
        <v>#REF!</v>
      </c>
      <c r="N38" s="52" t="e">
        <f>SUM(N31:N37)</f>
        <v>#REF!</v>
      </c>
    </row>
    <row r="39" spans="2:14" x14ac:dyDescent="0.2">
      <c r="B39" t="s">
        <v>406</v>
      </c>
      <c r="C39" s="452">
        <f>'NFR-budsjett'!C39+'NFR - Partner 1'!C39+'NFR - Partner 2'!C39+'NFR - Partner 3'!C39+'NFR - Partner 4'!C39+'NFR - Partner 5'!C39+'NFR - Partner 6'!C39+'NFR - Partner 7'!C39+'NFR - Partner 8'!C39+'NFR - Partner 9'!C39+'NFR - Partner 10'!C39</f>
        <v>0</v>
      </c>
      <c r="D39" s="452">
        <f>'NFR-budsjett'!D39+'NFR - Partner 1'!D39+'NFR - Partner 2'!D39+'NFR - Partner 3'!D39+'NFR - Partner 4'!D39+'NFR - Partner 5'!D39+'NFR - Partner 6'!D39+'NFR - Partner 7'!D39+'NFR - Partner 8'!D39+'NFR - Partner 9'!D39+'NFR - Partner 10'!D39</f>
        <v>0</v>
      </c>
      <c r="E39" s="452">
        <f>'NFR-budsjett'!E39+'NFR - Partner 1'!E39+'NFR - Partner 2'!E39+'NFR - Partner 3'!E39+'NFR - Partner 4'!E39+'NFR - Partner 5'!E39+'NFR - Partner 6'!E39+'NFR - Partner 7'!E39+'NFR - Partner 8'!E39+'NFR - Partner 9'!E39+'NFR - Partner 10'!E39</f>
        <v>0</v>
      </c>
      <c r="F39" s="452">
        <f>'NFR-budsjett'!F39+'NFR - Partner 1'!F39+'NFR - Partner 2'!F39+'NFR - Partner 3'!F39+'NFR - Partner 4'!F39+'NFR - Partner 5'!F39+'NFR - Partner 6'!F39+'NFR - Partner 7'!F39+'NFR - Partner 8'!F39+'NFR - Partner 9'!F39+'NFR - Partner 10'!F39</f>
        <v>0</v>
      </c>
      <c r="G39" s="452">
        <f>'NFR-budsjett'!G39+'NFR - Partner 1'!G39+'NFR - Partner 2'!G39+'NFR - Partner 3'!G39+'NFR - Partner 4'!G39+'NFR - Partner 5'!G39+'NFR - Partner 6'!G39+'NFR - Partner 7'!G39+'NFR - Partner 8'!G39+'NFR - Partner 9'!G39+'NFR - Partner 10'!G39</f>
        <v>0</v>
      </c>
      <c r="H39" s="452">
        <f>'NFR-budsjett'!H39+'NFR - Partner 1'!H39+'NFR - Partner 2'!H39+'NFR - Partner 3'!H39+'NFR - Partner 4'!H39+'NFR - Partner 5'!H39+'NFR - Partner 6'!H39+'NFR - Partner 7'!H39+'NFR - Partner 8'!H39+'NFR - Partner 9'!H39+'NFR - Partner 10'!H39</f>
        <v>0</v>
      </c>
      <c r="I39" s="452">
        <f>'NFR-budsjett'!I39+'NFR - Partner 1'!I39+'NFR - Partner 2'!I39+'NFR - Partner 3'!I39+'NFR - Partner 4'!I39+'NFR - Partner 5'!I39+'NFR - Partner 6'!I39+'NFR - Partner 7'!I39+'NFR - Partner 8'!I39+'NFR - Partner 9'!I39+'NFR - Partner 10'!I39</f>
        <v>0</v>
      </c>
      <c r="J39" s="452">
        <f>'NFR-budsjett'!J39+'NFR - Partner 1'!J39+'NFR - Partner 2'!J39+'NFR - Partner 3'!J39+'NFR - Partner 4'!J39+'NFR - Partner 5'!J39+'NFR - Partner 6'!J39+'NFR - Partner 7'!J39+'NFR - Partner 8'!J39+'NFR - Partner 9'!J39+'NFR - Partner 10'!J39</f>
        <v>0</v>
      </c>
      <c r="K39" s="452">
        <f>'NFR-budsjett'!K39+'NFR - Partner 1'!K39+'NFR - Partner 2'!K39+'NFR - Partner 3'!K39+'NFR - Partner 4'!K39+'NFR - Partner 5'!K39+'NFR - Partner 6'!K39+'NFR - Partner 7'!K39+'NFR - Partner 8'!K39+'NFR - Partner 9'!K39+'NFR - Partner 10'!K39</f>
        <v>0</v>
      </c>
      <c r="L39" s="452">
        <f>'NFR-budsjett'!L39+'NFR - Partner 1'!L39+'NFR - Partner 2'!L39+'NFR - Partner 3'!L39+'NFR - Partner 4'!L39+'NFR - Partner 5'!L39+'NFR - Partner 6'!L39+'NFR - Partner 7'!L39+'NFR - Partner 8'!L39+'NFR - Partner 9'!L39+'NFR - Partner 10'!L39</f>
        <v>0</v>
      </c>
      <c r="M39" s="458">
        <f t="shared" si="16"/>
        <v>0</v>
      </c>
      <c r="N39" s="452">
        <f>SUM(C39:L39)</f>
        <v>0</v>
      </c>
    </row>
    <row r="40" spans="2:14" x14ac:dyDescent="0.2">
      <c r="B40" t="s">
        <v>407</v>
      </c>
      <c r="C40" s="452" t="e">
        <f>'NFR-budsjett'!C40+'NFR - Partner 1'!C40+'NFR - Partner 2'!C40+'NFR - Partner 3'!C40+'NFR - Partner 4'!C40+'NFR - Partner 5'!C40+'NFR - Partner 6'!C40+'NFR - Partner 7'!C40+'NFR - Partner 8'!C40+'NFR - Partner 9'!C40+'NFR - Partner 10'!C40</f>
        <v>#REF!</v>
      </c>
      <c r="D40" s="452" t="e">
        <f>'NFR-budsjett'!D40+'NFR - Partner 1'!D40+'NFR - Partner 2'!D40+'NFR - Partner 3'!D40+'NFR - Partner 4'!D40+'NFR - Partner 5'!D40+'NFR - Partner 6'!D40+'NFR - Partner 7'!D40+'NFR - Partner 8'!D40+'NFR - Partner 9'!D40+'NFR - Partner 10'!D40</f>
        <v>#REF!</v>
      </c>
      <c r="E40" s="452" t="e">
        <f>'NFR-budsjett'!E40+'NFR - Partner 1'!E40+'NFR - Partner 2'!E40+'NFR - Partner 3'!E40+'NFR - Partner 4'!E40+'NFR - Partner 5'!E40+'NFR - Partner 6'!E40+'NFR - Partner 7'!E40+'NFR - Partner 8'!E40+'NFR - Partner 9'!E40+'NFR - Partner 10'!E40</f>
        <v>#REF!</v>
      </c>
      <c r="F40" s="452" t="e">
        <f>'NFR-budsjett'!F40+'NFR - Partner 1'!F40+'NFR - Partner 2'!F40+'NFR - Partner 3'!F40+'NFR - Partner 4'!F40+'NFR - Partner 5'!F40+'NFR - Partner 6'!F40+'NFR - Partner 7'!F40+'NFR - Partner 8'!F40+'NFR - Partner 9'!F40+'NFR - Partner 10'!F40</f>
        <v>#REF!</v>
      </c>
      <c r="G40" s="452" t="e">
        <f>'NFR-budsjett'!G40+'NFR - Partner 1'!G40+'NFR - Partner 2'!G40+'NFR - Partner 3'!G40+'NFR - Partner 4'!G40+'NFR - Partner 5'!G40+'NFR - Partner 6'!G40+'NFR - Partner 7'!G40+'NFR - Partner 8'!G40+'NFR - Partner 9'!G40+'NFR - Partner 10'!G40</f>
        <v>#REF!</v>
      </c>
      <c r="H40" s="452" t="e">
        <f>'NFR-budsjett'!H40+'NFR - Partner 1'!H40+'NFR - Partner 2'!H40+'NFR - Partner 3'!H40+'NFR - Partner 4'!H40+'NFR - Partner 5'!H40+'NFR - Partner 6'!H40+'NFR - Partner 7'!H40+'NFR - Partner 8'!H40+'NFR - Partner 9'!H40+'NFR - Partner 10'!H40</f>
        <v>#REF!</v>
      </c>
      <c r="I40" s="452" t="e">
        <f>'NFR-budsjett'!I40+'NFR - Partner 1'!I40+'NFR - Partner 2'!I40+'NFR - Partner 3'!I40+'NFR - Partner 4'!I40+'NFR - Partner 5'!I40+'NFR - Partner 6'!I40+'NFR - Partner 7'!I40+'NFR - Partner 8'!I40+'NFR - Partner 9'!I40+'NFR - Partner 10'!I40</f>
        <v>#REF!</v>
      </c>
      <c r="J40" s="452" t="e">
        <f>'NFR-budsjett'!J40+'NFR - Partner 1'!J40+'NFR - Partner 2'!J40+'NFR - Partner 3'!J40+'NFR - Partner 4'!J40+'NFR - Partner 5'!J40+'NFR - Partner 6'!J40+'NFR - Partner 7'!J40+'NFR - Partner 8'!J40+'NFR - Partner 9'!J40+'NFR - Partner 10'!J40</f>
        <v>#REF!</v>
      </c>
      <c r="K40" s="452" t="e">
        <f>'NFR-budsjett'!K40+'NFR - Partner 1'!K40+'NFR - Partner 2'!K40+'NFR - Partner 3'!K40+'NFR - Partner 4'!K40+'NFR - Partner 5'!K40+'NFR - Partner 6'!K40+'NFR - Partner 7'!K40+'NFR - Partner 8'!K40+'NFR - Partner 9'!K40+'NFR - Partner 10'!K40</f>
        <v>#REF!</v>
      </c>
      <c r="L40" s="452" t="e">
        <f>'NFR-budsjett'!L40+'NFR - Partner 1'!L40+'NFR - Partner 2'!L40+'NFR - Partner 3'!L40+'NFR - Partner 4'!L40+'NFR - Partner 5'!L40+'NFR - Partner 6'!L40+'NFR - Partner 7'!L40+'NFR - Partner 8'!L40+'NFR - Partner 9'!L40+'NFR - Partner 10'!L40</f>
        <v>#REF!</v>
      </c>
      <c r="M40" s="458" t="e">
        <f t="shared" si="16"/>
        <v>#REF!</v>
      </c>
      <c r="N40" s="452" t="e">
        <f t="shared" ref="N40:N41" si="18">SUM(C40:L40)</f>
        <v>#REF!</v>
      </c>
    </row>
    <row r="41" spans="2:14" x14ac:dyDescent="0.2">
      <c r="B41" t="s">
        <v>408</v>
      </c>
      <c r="C41" s="452" t="e">
        <f>'NFR-budsjett'!C41+'NFR - Partner 1'!C41+'NFR - Partner 2'!C41+'NFR - Partner 3'!C41+'NFR - Partner 4'!C41+'NFR - Partner 5'!C41+'NFR - Partner 6'!C41+'NFR - Partner 7'!C41+'NFR - Partner 8'!C41+'NFR - Partner 9'!C41+'NFR - Partner 10'!C41</f>
        <v>#REF!</v>
      </c>
      <c r="D41" s="452" t="e">
        <f>'NFR-budsjett'!D41+'NFR - Partner 1'!D41+'NFR - Partner 2'!D41+'NFR - Partner 3'!D41+'NFR - Partner 4'!D41+'NFR - Partner 5'!D41+'NFR - Partner 6'!D41+'NFR - Partner 7'!D41+'NFR - Partner 8'!D41+'NFR - Partner 9'!D41+'NFR - Partner 10'!D41</f>
        <v>#REF!</v>
      </c>
      <c r="E41" s="452" t="e">
        <f>'NFR-budsjett'!E41+'NFR - Partner 1'!E41+'NFR - Partner 2'!E41+'NFR - Partner 3'!E41+'NFR - Partner 4'!E41+'NFR - Partner 5'!E41+'NFR - Partner 6'!E41+'NFR - Partner 7'!E41+'NFR - Partner 8'!E41+'NFR - Partner 9'!E41+'NFR - Partner 10'!E41</f>
        <v>#REF!</v>
      </c>
      <c r="F41" s="452" t="e">
        <f>'NFR-budsjett'!F41+'NFR - Partner 1'!F41+'NFR - Partner 2'!F41+'NFR - Partner 3'!F41+'NFR - Partner 4'!F41+'NFR - Partner 5'!F41+'NFR - Partner 6'!F41+'NFR - Partner 7'!F41+'NFR - Partner 8'!F41+'NFR - Partner 9'!F41+'NFR - Partner 10'!F41</f>
        <v>#REF!</v>
      </c>
      <c r="G41" s="452" t="e">
        <f>'NFR-budsjett'!G41+'NFR - Partner 1'!G41+'NFR - Partner 2'!G41+'NFR - Partner 3'!G41+'NFR - Partner 4'!G41+'NFR - Partner 5'!G41+'NFR - Partner 6'!G41+'NFR - Partner 7'!G41+'NFR - Partner 8'!G41+'NFR - Partner 9'!G41+'NFR - Partner 10'!G41</f>
        <v>#REF!</v>
      </c>
      <c r="H41" s="452" t="e">
        <f>'NFR-budsjett'!H41+'NFR - Partner 1'!H41+'NFR - Partner 2'!H41+'NFR - Partner 3'!H41+'NFR - Partner 4'!H41+'NFR - Partner 5'!H41+'NFR - Partner 6'!H41+'NFR - Partner 7'!H41+'NFR - Partner 8'!H41+'NFR - Partner 9'!H41+'NFR - Partner 10'!H41</f>
        <v>#REF!</v>
      </c>
      <c r="I41" s="452" t="e">
        <f>'NFR-budsjett'!I41+'NFR - Partner 1'!I41+'NFR - Partner 2'!I41+'NFR - Partner 3'!I41+'NFR - Partner 4'!I41+'NFR - Partner 5'!I41+'NFR - Partner 6'!I41+'NFR - Partner 7'!I41+'NFR - Partner 8'!I41+'NFR - Partner 9'!I41+'NFR - Partner 10'!I41</f>
        <v>#REF!</v>
      </c>
      <c r="J41" s="452" t="e">
        <f>'NFR-budsjett'!J41+'NFR - Partner 1'!J41+'NFR - Partner 2'!J41+'NFR - Partner 3'!J41+'NFR - Partner 4'!J41+'NFR - Partner 5'!J41+'NFR - Partner 6'!J41+'NFR - Partner 7'!J41+'NFR - Partner 8'!J41+'NFR - Partner 9'!J41+'NFR - Partner 10'!J41</f>
        <v>#REF!</v>
      </c>
      <c r="K41" s="452" t="e">
        <f>'NFR-budsjett'!K41+'NFR - Partner 1'!K41+'NFR - Partner 2'!K41+'NFR - Partner 3'!K41+'NFR - Partner 4'!K41+'NFR - Partner 5'!K41+'NFR - Partner 6'!K41+'NFR - Partner 7'!K41+'NFR - Partner 8'!K41+'NFR - Partner 9'!K41+'NFR - Partner 10'!K41</f>
        <v>#REF!</v>
      </c>
      <c r="L41" s="452" t="e">
        <f>'NFR-budsjett'!L41+'NFR - Partner 1'!L41+'NFR - Partner 2'!L41+'NFR - Partner 3'!L41+'NFR - Partner 4'!L41+'NFR - Partner 5'!L41+'NFR - Partner 6'!L41+'NFR - Partner 7'!L41+'NFR - Partner 8'!L41+'NFR - Partner 9'!L41+'NFR - Partner 10'!L41</f>
        <v>#REF!</v>
      </c>
      <c r="M41" s="458" t="e">
        <f t="shared" si="16"/>
        <v>#REF!</v>
      </c>
      <c r="N41" s="452" t="e">
        <f t="shared" si="18"/>
        <v>#REF!</v>
      </c>
    </row>
    <row r="42" spans="2:14" ht="15" x14ac:dyDescent="0.25">
      <c r="B42" s="12" t="s">
        <v>139</v>
      </c>
      <c r="C42" s="52" t="e">
        <f>SUM(C38:C41)</f>
        <v>#REF!</v>
      </c>
      <c r="D42" s="52" t="e">
        <f t="shared" ref="D42:N42" si="19">SUM(D38:D41)</f>
        <v>#REF!</v>
      </c>
      <c r="E42" s="52" t="e">
        <f t="shared" si="19"/>
        <v>#REF!</v>
      </c>
      <c r="F42" s="52" t="e">
        <f t="shared" si="19"/>
        <v>#REF!</v>
      </c>
      <c r="G42" s="52" t="e">
        <f t="shared" si="19"/>
        <v>#REF!</v>
      </c>
      <c r="H42" s="52" t="e">
        <f t="shared" si="19"/>
        <v>#REF!</v>
      </c>
      <c r="I42" s="52" t="e">
        <f t="shared" si="19"/>
        <v>#REF!</v>
      </c>
      <c r="J42" s="52" t="e">
        <f t="shared" si="19"/>
        <v>#REF!</v>
      </c>
      <c r="K42" s="52" t="e">
        <f t="shared" si="19"/>
        <v>#REF!</v>
      </c>
      <c r="L42" s="52" t="e">
        <f t="shared" si="19"/>
        <v>#REF!</v>
      </c>
      <c r="M42" s="52" t="e">
        <f t="shared" si="19"/>
        <v>#REF!</v>
      </c>
      <c r="N42" s="52" t="e">
        <f t="shared" si="19"/>
        <v>#REF!</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zwil//ADWuAruhHTDKb+j4u5lskfHENdKzVIC9fE4jkZ4xt1BAhIaqcGOcfDdQ17NzcoPl9cuMg174YMQw/QVA==" saltValue="koQ1QUmBJ2XjV1kff9hZmg==" spinCount="100000" sheet="1" objects="1" scenarios="1"/>
  <pageMargins left="0.7" right="0.7" top="0.75" bottom="0.75" header="0.3" footer="0.3"/>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0070C0"/>
    <pageSetUpPr fitToPage="1"/>
  </sheetPr>
  <dimension ref="B1:N47"/>
  <sheetViews>
    <sheetView showGridLines="0" topLeftCell="A4" zoomScaleNormal="100" workbookViewId="0">
      <selection activeCell="C5" sqref="C5:L5"/>
    </sheetView>
  </sheetViews>
  <sheetFormatPr baseColWidth="10" defaultColWidth="9.140625" defaultRowHeight="12.75" x14ac:dyDescent="0.2"/>
  <cols>
    <col min="1" max="1" width="1.5703125" customWidth="1"/>
    <col min="2" max="2" width="37.140625" customWidth="1"/>
    <col min="3" max="13" width="10.85546875" customWidth="1"/>
    <col min="14" max="14" width="10.140625" customWidth="1"/>
    <col min="15" max="15" width="10.5703125" customWidth="1"/>
  </cols>
  <sheetData>
    <row r="1" spans="2:13" ht="15.75" x14ac:dyDescent="0.25">
      <c r="B1" s="50" t="s">
        <v>404</v>
      </c>
    </row>
    <row r="3" spans="2:13" ht="15" x14ac:dyDescent="0.25">
      <c r="B3" s="43" t="s">
        <v>405</v>
      </c>
    </row>
    <row r="4" spans="2:13"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141</v>
      </c>
    </row>
    <row r="5" spans="2:13" x14ac:dyDescent="0.2">
      <c r="B5" s="2" t="s">
        <v>187</v>
      </c>
      <c r="C5" s="51">
        <f>C38</f>
        <v>0</v>
      </c>
      <c r="D5" s="51">
        <f t="shared" ref="D5:L5" si="0">D38</f>
        <v>0</v>
      </c>
      <c r="E5" s="51">
        <f t="shared" si="0"/>
        <v>0</v>
      </c>
      <c r="F5" s="51">
        <f t="shared" si="0"/>
        <v>0</v>
      </c>
      <c r="G5" s="51">
        <f t="shared" si="0"/>
        <v>0</v>
      </c>
      <c r="H5" s="51">
        <f t="shared" si="0"/>
        <v>0</v>
      </c>
      <c r="I5" s="51">
        <f t="shared" si="0"/>
        <v>0</v>
      </c>
      <c r="J5" s="51">
        <f t="shared" si="0"/>
        <v>0</v>
      </c>
      <c r="K5" s="51">
        <f t="shared" si="0"/>
        <v>0</v>
      </c>
      <c r="L5" s="51">
        <f t="shared" si="0"/>
        <v>0</v>
      </c>
      <c r="M5" s="51">
        <f>SUM(C5:L5)</f>
        <v>0</v>
      </c>
    </row>
    <row r="6" spans="2:13" x14ac:dyDescent="0.2">
      <c r="B6" s="2" t="s">
        <v>406</v>
      </c>
      <c r="C6" s="51">
        <f>SUMIF(Budsjett_FL!$B$4:$B$179,"Innkjøp av FoU-tjenester",Budsjett_FL!K4:K179)</f>
        <v>0</v>
      </c>
      <c r="D6" s="51">
        <f>SUMIF(Budsjett_FL!$B$4:$B$179,"Innkjøp av FoU-tjenester",Budsjett_FL!L4:L179)</f>
        <v>0</v>
      </c>
      <c r="E6" s="51">
        <f>SUMIF(Budsjett_FL!$B$4:$B$179,"Innkjøp av FoU-tjenester",Budsjett_FL!M4:M179)</f>
        <v>0</v>
      </c>
      <c r="F6" s="51">
        <f>SUMIF(Budsjett_FL!$B$4:$B$179,"Innkjøp av FoU-tjenester",Budsjett_FL!N4:N179)</f>
        <v>0</v>
      </c>
      <c r="G6" s="51">
        <f>SUMIF(Budsjett_FL!$B$4:$B$179,"Innkjøp av FoU-tjenester",Budsjett_FL!O4:O179)</f>
        <v>0</v>
      </c>
      <c r="H6" s="51">
        <f>SUMIF(Budsjett_FL!$B$4:$B$179,"Innkjøp av FoU-tjenester",Budsjett_FL!P4:P179)</f>
        <v>0</v>
      </c>
      <c r="I6" s="51">
        <f>SUMIF(Budsjett_FL!$B$4:$B$179,"Innkjøp av FoU-tjenester",Budsjett_FL!Q4:Q179)</f>
        <v>0</v>
      </c>
      <c r="J6" s="51">
        <f>SUMIF(Budsjett_FL!$B$4:$B$179,"Innkjøp av FoU-tjenester",Budsjett_FL!R4:R179)</f>
        <v>0</v>
      </c>
      <c r="K6" s="51">
        <f>SUMIF(Budsjett_FL!$B$4:$B$179,"Innkjøp av FoU-tjenester",Budsjett_FL!S4:S179)</f>
        <v>0</v>
      </c>
      <c r="L6" s="51">
        <f>SUMIF(Budsjett_FL!$B$4:$B$179,"Innkjøp av FoU-tjenester",Budsjett_FL!T4:T179)</f>
        <v>0</v>
      </c>
      <c r="M6" s="51">
        <f>SUM(C6:L6)</f>
        <v>0</v>
      </c>
    </row>
    <row r="7" spans="2:13" x14ac:dyDescent="0.2">
      <c r="B7" s="2" t="s">
        <v>407</v>
      </c>
      <c r="C7" s="51">
        <f>Budsjett_FL!K60+Budsjett_FL!K61</f>
        <v>0</v>
      </c>
      <c r="D7" s="51">
        <f>Budsjett_FL!L60+Budsjett_FL!L61</f>
        <v>0</v>
      </c>
      <c r="E7" s="51">
        <f>Budsjett_FL!M60+Budsjett_FL!M61</f>
        <v>0</v>
      </c>
      <c r="F7" s="51">
        <f>Budsjett_FL!N60+Budsjett_FL!N61</f>
        <v>0</v>
      </c>
      <c r="G7" s="51">
        <f>Budsjett_FL!O60+Budsjett_FL!O61</f>
        <v>0</v>
      </c>
      <c r="H7" s="51">
        <f>Budsjett_FL!P60+Budsjett_FL!P61</f>
        <v>0</v>
      </c>
      <c r="I7" s="51">
        <f>Budsjett_FL!Q60+Budsjett_FL!Q61</f>
        <v>0</v>
      </c>
      <c r="J7" s="51">
        <f>Budsjett_FL!R60+Budsjett_FL!R61</f>
        <v>0</v>
      </c>
      <c r="K7" s="51">
        <f>Budsjett_FL!S60+Budsjett_FL!S61</f>
        <v>0</v>
      </c>
      <c r="L7" s="51">
        <f>Budsjett_FL!T60+Budsjett_FL!T61</f>
        <v>0</v>
      </c>
      <c r="M7" s="51">
        <f>SUM(C7:L7)</f>
        <v>0</v>
      </c>
    </row>
    <row r="8" spans="2:13" x14ac:dyDescent="0.2">
      <c r="B8" s="2" t="s">
        <v>408</v>
      </c>
      <c r="C8" s="51">
        <f>SUMIF(Budsjett_FL!$B$4:$B$179,"Lab./feltundersøkelser",Budsjett_FL!K4:K179)+SUMIF(Budsjett_FL!$B$4:$B$179,"Reiser/konferanser/mv.",Budsjett_FL!K4:K179)+SUMIF(Budsjett_FL!$B$4:$B$179,"Andre driftskostnader",Budsjett_FL!K4:K179)+Budsjett_FL!AR52+Budsjett_FL!K62</f>
        <v>0</v>
      </c>
      <c r="D8" s="51">
        <f>SUMIF(Budsjett_FL!$B$4:$B$179,"Lab./feltundersøkelser",Budsjett_FL!L4:L179)+SUMIF(Budsjett_FL!$B$4:$B$179,"Reiser/konferanser/mv.",Budsjett_FL!L4:L179)+SUMIF(Budsjett_FL!$B$4:$B$179,"Andre driftskostnader",Budsjett_FL!L4:L179)+Budsjett_FL!AS52+Budsjett_FL!L62</f>
        <v>0</v>
      </c>
      <c r="E8" s="51">
        <f>SUMIF(Budsjett_FL!$B$4:$B$179,"Lab./feltundersøkelser",Budsjett_FL!M4:M179)+SUMIF(Budsjett_FL!$B$4:$B$179,"Reiser/konferanser/mv.",Budsjett_FL!M4:M179)+SUMIF(Budsjett_FL!$B$4:$B$179,"Andre driftskostnader",Budsjett_FL!M4:M179)+Budsjett_FL!AT52+Budsjett_FL!M62</f>
        <v>0</v>
      </c>
      <c r="F8" s="51">
        <f>SUMIF(Budsjett_FL!$B$4:$B$179,"Lab./feltundersøkelser",Budsjett_FL!N4:N179)+SUMIF(Budsjett_FL!$B$4:$B$179,"Reiser/konferanser/mv.",Budsjett_FL!N4:N179)+SUMIF(Budsjett_FL!$B$4:$B$179,"Andre driftskostnader",Budsjett_FL!N4:N179)+Budsjett_FL!AU52+Budsjett_FL!N62</f>
        <v>0</v>
      </c>
      <c r="G8" s="51">
        <f>SUMIF(Budsjett_FL!$B$4:$B$179,"Lab./feltundersøkelser",Budsjett_FL!O4:O179)+SUMIF(Budsjett_FL!$B$4:$B$179,"Reiser/konferanser/mv.",Budsjett_FL!O4:O179)+SUMIF(Budsjett_FL!$B$4:$B$179,"Andre driftskostnader",Budsjett_FL!O4:O179)+Budsjett_FL!AV52+Budsjett_FL!O62</f>
        <v>0</v>
      </c>
      <c r="H8" s="51">
        <f>SUMIF(Budsjett_FL!$B$4:$B$179,"Lab./feltundersøkelser",Budsjett_FL!P4:P179)+SUMIF(Budsjett_FL!$B$4:$B$179,"Reiser/konferanser/mv.",Budsjett_FL!P4:P179)+SUMIF(Budsjett_FL!$B$4:$B$179,"Andre driftskostnader",Budsjett_FL!P4:P179)+Budsjett_FL!AW52+Budsjett_FL!P62</f>
        <v>0</v>
      </c>
      <c r="I8" s="51">
        <f>SUMIF(Budsjett_FL!$B$4:$B$179,"Lab./feltundersøkelser",Budsjett_FL!Q4:Q179)+SUMIF(Budsjett_FL!$B$4:$B$179,"Reiser/konferanser/mv.",Budsjett_FL!Q4:Q179)+SUMIF(Budsjett_FL!$B$4:$B$179,"Andre driftskostnader",Budsjett_FL!Q4:Q179)+Budsjett_FL!AX52+Budsjett_FL!Q62</f>
        <v>0</v>
      </c>
      <c r="J8" s="51">
        <f>SUMIF(Budsjett_FL!$B$4:$B$179,"Lab./feltundersøkelser",Budsjett_FL!R4:R179)+SUMIF(Budsjett_FL!$B$4:$B$179,"Reiser/konferanser/mv.",Budsjett_FL!R4:R179)+SUMIF(Budsjett_FL!$B$4:$B$179,"Andre driftskostnader",Budsjett_FL!R4:R179)+Budsjett_FL!AY52+Budsjett_FL!R62</f>
        <v>0</v>
      </c>
      <c r="K8" s="51">
        <f>SUMIF(Budsjett_FL!$B$4:$B$179,"Lab./feltundersøkelser",Budsjett_FL!S4:S179)+SUMIF(Budsjett_FL!$B$4:$B$179,"Reiser/konferanser/mv.",Budsjett_FL!S4:S179)+SUMIF(Budsjett_FL!$B$4:$B$179,"Andre driftskostnader",Budsjett_FL!S4:S179)+Budsjett_FL!AZ52+Budsjett_FL!S62</f>
        <v>0</v>
      </c>
      <c r="L8" s="51">
        <f>SUMIF(Budsjett_FL!$B$4:$B$179,"Lab./feltundersøkelser",Budsjett_FL!T4:T179)+SUMIF(Budsjett_FL!$B$4:$B$179,"Reiser/konferanser/mv.",Budsjett_FL!T4:T179)+SUMIF(Budsjett_FL!$B$4:$B$179,"Andre driftskostnader",Budsjett_FL!T4:T179)+Budsjett_FL!BA52+Budsjett_FL!T62</f>
        <v>0</v>
      </c>
      <c r="M8" s="51">
        <f>SUM(C8:L8)</f>
        <v>0</v>
      </c>
    </row>
    <row r="9" spans="2:13" ht="15" x14ac:dyDescent="0.25">
      <c r="B9" s="12" t="s">
        <v>409</v>
      </c>
      <c r="C9" s="52">
        <f t="shared" ref="C9:L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SUM(M5:M8)</f>
        <v>0</v>
      </c>
    </row>
    <row r="10" spans="2:13" x14ac:dyDescent="0.2">
      <c r="C10" s="44"/>
      <c r="D10" s="44"/>
      <c r="E10" s="44"/>
      <c r="F10" s="44"/>
      <c r="G10" s="44"/>
      <c r="H10" s="44"/>
      <c r="I10" s="44"/>
      <c r="J10" s="44"/>
      <c r="K10" s="44"/>
      <c r="L10" s="44"/>
      <c r="M10" s="44"/>
    </row>
    <row r="11" spans="2:13" ht="15" x14ac:dyDescent="0.25">
      <c r="B11" s="43" t="s">
        <v>410</v>
      </c>
    </row>
    <row r="12" spans="2:13" x14ac:dyDescent="0.2">
      <c r="B12" s="49"/>
      <c r="C12" s="74" t="e">
        <f>C4</f>
        <v>#REF!</v>
      </c>
      <c r="D12" s="74" t="e">
        <f t="shared" ref="D12:L12" si="2">D4</f>
        <v>#REF!</v>
      </c>
      <c r="E12" s="74" t="e">
        <f t="shared" si="2"/>
        <v>#REF!</v>
      </c>
      <c r="F12" s="74" t="e">
        <f t="shared" si="2"/>
        <v>#REF!</v>
      </c>
      <c r="G12" s="74" t="e">
        <f t="shared" si="2"/>
        <v>#REF!</v>
      </c>
      <c r="H12" s="74" t="e">
        <f t="shared" si="2"/>
        <v>#REF!</v>
      </c>
      <c r="I12" s="74" t="e">
        <f t="shared" si="2"/>
        <v>#REF!</v>
      </c>
      <c r="J12" s="74" t="e">
        <f t="shared" si="2"/>
        <v>#REF!</v>
      </c>
      <c r="K12" s="74" t="e">
        <f t="shared" si="2"/>
        <v>#REF!</v>
      </c>
      <c r="L12" s="74" t="e">
        <f t="shared" si="2"/>
        <v>#REF!</v>
      </c>
      <c r="M12" s="49" t="s">
        <v>141</v>
      </c>
    </row>
    <row r="13" spans="2:13" x14ac:dyDescent="0.2">
      <c r="B13" s="2" t="s">
        <v>411</v>
      </c>
      <c r="C13" s="358"/>
      <c r="D13" s="358"/>
      <c r="E13" s="358"/>
      <c r="F13" s="358"/>
      <c r="G13" s="358"/>
      <c r="H13" s="358"/>
      <c r="I13" s="358"/>
      <c r="J13" s="358"/>
      <c r="K13" s="358"/>
      <c r="L13" s="358"/>
      <c r="M13" s="51">
        <f>SUM(C13:L13)</f>
        <v>0</v>
      </c>
    </row>
    <row r="14" spans="2:13" x14ac:dyDescent="0.2">
      <c r="B14" s="2" t="s">
        <v>412</v>
      </c>
      <c r="C14" s="76"/>
      <c r="D14" s="76"/>
      <c r="E14" s="76"/>
      <c r="F14" s="76"/>
      <c r="G14" s="76"/>
      <c r="H14" s="76"/>
      <c r="I14" s="76"/>
      <c r="J14" s="76"/>
      <c r="K14" s="76"/>
      <c r="L14" s="76"/>
      <c r="M14" s="51">
        <f>SUM(C14:L14)</f>
        <v>0</v>
      </c>
    </row>
    <row r="15" spans="2:13" x14ac:dyDescent="0.2">
      <c r="B15" s="2" t="s">
        <v>413</v>
      </c>
      <c r="C15" s="51">
        <f>C9-C13-C14-C16-C17</f>
        <v>0</v>
      </c>
      <c r="D15" s="51">
        <f t="shared" ref="D15:L15" si="3">D9-D13-D14-D16-D17</f>
        <v>0</v>
      </c>
      <c r="E15" s="51">
        <f t="shared" si="3"/>
        <v>0</v>
      </c>
      <c r="F15" s="51">
        <f t="shared" si="3"/>
        <v>0</v>
      </c>
      <c r="G15" s="51">
        <f t="shared" si="3"/>
        <v>0</v>
      </c>
      <c r="H15" s="51">
        <f t="shared" si="3"/>
        <v>0</v>
      </c>
      <c r="I15" s="51">
        <f t="shared" si="3"/>
        <v>0</v>
      </c>
      <c r="J15" s="51">
        <f t="shared" si="3"/>
        <v>0</v>
      </c>
      <c r="K15" s="51">
        <f t="shared" si="3"/>
        <v>0</v>
      </c>
      <c r="L15" s="51">
        <f t="shared" si="3"/>
        <v>0</v>
      </c>
      <c r="M15" s="51">
        <f>SUM(C15:L15)</f>
        <v>0</v>
      </c>
    </row>
    <row r="16" spans="2:13" x14ac:dyDescent="0.2">
      <c r="B16" s="2" t="s">
        <v>414</v>
      </c>
      <c r="C16" s="75"/>
      <c r="D16" s="75"/>
      <c r="E16" s="75"/>
      <c r="F16" s="75"/>
      <c r="G16" s="75"/>
      <c r="H16" s="75"/>
      <c r="I16" s="75"/>
      <c r="J16" s="75"/>
      <c r="K16" s="75"/>
      <c r="L16" s="75"/>
      <c r="M16" s="51">
        <f>SUM(C16:L16)</f>
        <v>0</v>
      </c>
    </row>
    <row r="17" spans="2:14" x14ac:dyDescent="0.2">
      <c r="B17" s="2" t="s">
        <v>415</v>
      </c>
      <c r="C17" s="75"/>
      <c r="D17" s="75"/>
      <c r="E17" s="75"/>
      <c r="F17" s="75"/>
      <c r="G17" s="75"/>
      <c r="H17" s="75"/>
      <c r="I17" s="75"/>
      <c r="J17" s="75"/>
      <c r="K17" s="75"/>
      <c r="L17" s="75"/>
      <c r="M17" s="51">
        <f>SUM(C17:L17)</f>
        <v>0</v>
      </c>
    </row>
    <row r="18" spans="2:14" ht="15" x14ac:dyDescent="0.25">
      <c r="B18" s="12" t="s">
        <v>409</v>
      </c>
      <c r="C18" s="52">
        <f>SUM(C13:C17)</f>
        <v>0</v>
      </c>
      <c r="D18" s="52">
        <f t="shared" ref="D18:L18" si="4">SUM(D14:D17)</f>
        <v>0</v>
      </c>
      <c r="E18" s="52">
        <f t="shared" si="4"/>
        <v>0</v>
      </c>
      <c r="F18" s="52">
        <f t="shared" si="4"/>
        <v>0</v>
      </c>
      <c r="G18" s="52">
        <f t="shared" si="4"/>
        <v>0</v>
      </c>
      <c r="H18" s="52">
        <f t="shared" si="4"/>
        <v>0</v>
      </c>
      <c r="I18" s="52">
        <f t="shared" si="4"/>
        <v>0</v>
      </c>
      <c r="J18" s="52">
        <f t="shared" si="4"/>
        <v>0</v>
      </c>
      <c r="K18" s="52">
        <f t="shared" si="4"/>
        <v>0</v>
      </c>
      <c r="L18" s="52">
        <f t="shared" si="4"/>
        <v>0</v>
      </c>
      <c r="M18" s="52">
        <f t="shared" ref="M18" si="5">SUM(M13:M17)</f>
        <v>0</v>
      </c>
    </row>
    <row r="20" spans="2:14" ht="15" x14ac:dyDescent="0.25">
      <c r="B20" s="43" t="s">
        <v>416</v>
      </c>
    </row>
    <row r="21" spans="2:14" x14ac:dyDescent="0.2">
      <c r="B21" s="49"/>
      <c r="C21" s="49" t="e">
        <f>C4</f>
        <v>#REF!</v>
      </c>
      <c r="D21" s="49" t="e">
        <f t="shared" ref="D21:L21" si="6">D4</f>
        <v>#REF!</v>
      </c>
      <c r="E21" s="49" t="e">
        <f t="shared" si="6"/>
        <v>#REF!</v>
      </c>
      <c r="F21" s="49" t="e">
        <f t="shared" si="6"/>
        <v>#REF!</v>
      </c>
      <c r="G21" s="49" t="e">
        <f t="shared" si="6"/>
        <v>#REF!</v>
      </c>
      <c r="H21" s="49" t="e">
        <f t="shared" si="6"/>
        <v>#REF!</v>
      </c>
      <c r="I21" s="49" t="e">
        <f t="shared" si="6"/>
        <v>#REF!</v>
      </c>
      <c r="J21" s="49" t="e">
        <f t="shared" si="6"/>
        <v>#REF!</v>
      </c>
      <c r="K21" s="49" t="e">
        <f t="shared" si="6"/>
        <v>#REF!</v>
      </c>
      <c r="L21" s="49" t="e">
        <f t="shared" si="6"/>
        <v>#REF!</v>
      </c>
      <c r="M21" s="49" t="s">
        <v>141</v>
      </c>
      <c r="N21" s="49" t="s">
        <v>417</v>
      </c>
    </row>
    <row r="22" spans="2:14" x14ac:dyDescent="0.2">
      <c r="B22" s="2" t="s">
        <v>58</v>
      </c>
      <c r="C22" s="51" t="e">
        <f>C27-C26-C25-C24-C23</f>
        <v>#REF!</v>
      </c>
      <c r="D22" s="51" t="e">
        <f t="shared" ref="D22:L22" si="7">D27-D26-D25-D24-D23</f>
        <v>#REF!</v>
      </c>
      <c r="E22" s="51" t="e">
        <f t="shared" si="7"/>
        <v>#REF!</v>
      </c>
      <c r="F22" s="51" t="e">
        <f t="shared" si="7"/>
        <v>#REF!</v>
      </c>
      <c r="G22" s="51" t="e">
        <f t="shared" si="7"/>
        <v>#REF!</v>
      </c>
      <c r="H22" s="51" t="e">
        <f t="shared" si="7"/>
        <v>#REF!</v>
      </c>
      <c r="I22" s="51" t="e">
        <f t="shared" si="7"/>
        <v>#REF!</v>
      </c>
      <c r="J22" s="51" t="e">
        <f t="shared" si="7"/>
        <v>#REF!</v>
      </c>
      <c r="K22" s="51" t="e">
        <f t="shared" si="7"/>
        <v>#REF!</v>
      </c>
      <c r="L22" s="51" t="e">
        <f t="shared" si="7"/>
        <v>#REF!</v>
      </c>
      <c r="M22" s="51" t="e">
        <f>SUM(C22:L22)</f>
        <v>#REF!</v>
      </c>
      <c r="N22" s="48">
        <f>IFERROR(M22/$M$27*100,0)</f>
        <v>0</v>
      </c>
    </row>
    <row r="23" spans="2:14" x14ac:dyDescent="0.2">
      <c r="B23" s="2" t="s">
        <v>136</v>
      </c>
      <c r="C23" s="51" t="e">
        <f>-IF(Registrering!#REF!="Fast beløp",Budsjett_FL!K66,Budsjett_FL!EA74)</f>
        <v>#REF!</v>
      </c>
      <c r="D23" s="51" t="e">
        <f>-IF(Registrering!#REF!="Fast beløp",Budsjett_FL!L66,Budsjett_FL!EB74)</f>
        <v>#REF!</v>
      </c>
      <c r="E23" s="51" t="e">
        <f>-IF(Registrering!#REF!="Fast beløp",Budsjett_FL!M66,Budsjett_FL!EC74)</f>
        <v>#REF!</v>
      </c>
      <c r="F23" s="51" t="e">
        <f>-IF(Registrering!#REF!="Fast beløp",Budsjett_FL!N66,Budsjett_FL!ED74)</f>
        <v>#REF!</v>
      </c>
      <c r="G23" s="51" t="e">
        <f>-IF(Registrering!#REF!="Fast beløp",Budsjett_FL!O66,Budsjett_FL!EE74)</f>
        <v>#REF!</v>
      </c>
      <c r="H23" s="51" t="e">
        <f>-IF(Registrering!#REF!="Fast beløp",Budsjett_FL!P66,Budsjett_FL!EF74)</f>
        <v>#REF!</v>
      </c>
      <c r="I23" s="51" t="e">
        <f>-IF(Registrering!#REF!="Fast beløp",Budsjett_FL!Q66,Budsjett_FL!EG74)</f>
        <v>#REF!</v>
      </c>
      <c r="J23" s="51" t="e">
        <f>-IF(Registrering!#REF!="Fast beløp",Budsjett_FL!R66,Budsjett_FL!EH74)</f>
        <v>#REF!</v>
      </c>
      <c r="K23" s="51" t="e">
        <f>-IF(Registrering!#REF!="Fast beløp",Budsjett_FL!S66,Budsjett_FL!EI74)</f>
        <v>#REF!</v>
      </c>
      <c r="L23" s="51" t="e">
        <f>-IF(Registrering!#REF!="Fast beløp",Budsjett_FL!T66,Budsjett_FL!EJ74)</f>
        <v>#REF!</v>
      </c>
      <c r="M23" s="51" t="e">
        <f>SUM(C23:L23)</f>
        <v>#REF!</v>
      </c>
      <c r="N23" s="48">
        <f t="shared" ref="N23:N26" si="8">IFERROR(M23/$M$27*100,0)</f>
        <v>0</v>
      </c>
    </row>
    <row r="24" spans="2:14" x14ac:dyDescent="0.2">
      <c r="B24" s="2" t="s">
        <v>418</v>
      </c>
      <c r="C24" s="51" t="e">
        <f>-IF(Registrering!#REF!="Fast beløp",Budsjett_FL!K67,Budsjett_FL!EN74)</f>
        <v>#REF!</v>
      </c>
      <c r="D24" s="51" t="e">
        <f>-IF(Registrering!#REF!="Fast beløp",Budsjett_FL!L67,Budsjett_FL!EO74)</f>
        <v>#REF!</v>
      </c>
      <c r="E24" s="51" t="e">
        <f>-IF(Registrering!#REF!="Fast beløp",Budsjett_FL!M67,Budsjett_FL!EP74)</f>
        <v>#REF!</v>
      </c>
      <c r="F24" s="51" t="e">
        <f>-IF(Registrering!#REF!="Fast beløp",Budsjett_FL!N67,Budsjett_FL!EQ74)</f>
        <v>#REF!</v>
      </c>
      <c r="G24" s="51" t="e">
        <f>-IF(Registrering!#REF!="Fast beløp",Budsjett_FL!O67,Budsjett_FL!ER74)</f>
        <v>#REF!</v>
      </c>
      <c r="H24" s="51" t="e">
        <f>-IF(Registrering!#REF!="Fast beløp",Budsjett_FL!P67,Budsjett_FL!ES74)</f>
        <v>#REF!</v>
      </c>
      <c r="I24" s="51" t="e">
        <f>-IF(Registrering!#REF!="Fast beløp",Budsjett_FL!Q67,Budsjett_FL!ET74)</f>
        <v>#REF!</v>
      </c>
      <c r="J24" s="51" t="e">
        <f>-IF(Registrering!#REF!="Fast beløp",Budsjett_FL!R67,Budsjett_FL!EU74)</f>
        <v>#REF!</v>
      </c>
      <c r="K24" s="51" t="e">
        <f>-IF(Registrering!#REF!="Fast beløp",Budsjett_FL!S67,Budsjett_FL!EV74)</f>
        <v>#REF!</v>
      </c>
      <c r="L24" s="51" t="e">
        <f>-IF(Registrering!#REF!="Fast beløp",Budsjett_FL!T67,Budsjett_FL!EW74)</f>
        <v>#REF!</v>
      </c>
      <c r="M24" s="51" t="e">
        <f>SUM(C24:L24)</f>
        <v>#REF!</v>
      </c>
      <c r="N24" s="48">
        <f t="shared" si="8"/>
        <v>0</v>
      </c>
    </row>
    <row r="25" spans="2:14" x14ac:dyDescent="0.2">
      <c r="B25" s="2" t="s">
        <v>138</v>
      </c>
      <c r="C25" s="51" t="e">
        <f>-IF(Registrering!#REF!="Fast beløp",Budsjett_FL!K68,Budsjett_FL!DN74)</f>
        <v>#REF!</v>
      </c>
      <c r="D25" s="51" t="e">
        <f>-IF(Registrering!#REF!="Fast beløp",Budsjett_FL!L68,Budsjett_FL!DO74)</f>
        <v>#REF!</v>
      </c>
      <c r="E25" s="51" t="e">
        <f>-IF(Registrering!#REF!="Fast beløp",Budsjett_FL!M68,Budsjett_FL!DP74)</f>
        <v>#REF!</v>
      </c>
      <c r="F25" s="51" t="e">
        <f>-IF(Registrering!#REF!="Fast beløp",Budsjett_FL!N68,Budsjett_FL!DQ74)</f>
        <v>#REF!</v>
      </c>
      <c r="G25" s="51" t="e">
        <f>-IF(Registrering!#REF!="Fast beløp",Budsjett_FL!O68,Budsjett_FL!DR74)</f>
        <v>#REF!</v>
      </c>
      <c r="H25" s="51" t="e">
        <f>-IF(Registrering!#REF!="Fast beløp",Budsjett_FL!P68,Budsjett_FL!DS74)</f>
        <v>#REF!</v>
      </c>
      <c r="I25" s="51" t="e">
        <f>-IF(Registrering!#REF!="Fast beløp",Budsjett_FL!Q68,Budsjett_FL!DT74)</f>
        <v>#REF!</v>
      </c>
      <c r="J25" s="51" t="e">
        <f>-IF(Registrering!#REF!="Fast beløp",Budsjett_FL!R68,Budsjett_FL!DU74)</f>
        <v>#REF!</v>
      </c>
      <c r="K25" s="51" t="e">
        <f>-IF(Registrering!#REF!="Fast beløp",Budsjett_FL!S68,Budsjett_FL!DV74)</f>
        <v>#REF!</v>
      </c>
      <c r="L25" s="51" t="e">
        <f>-IF(Registrering!#REF!="Fast beløp",Budsjett_FL!T68,Budsjett_FL!DW74)</f>
        <v>#REF!</v>
      </c>
      <c r="M25" s="51" t="e">
        <f>SUM(C25:L25)</f>
        <v>#REF!</v>
      </c>
      <c r="N25" s="48">
        <f t="shared" si="8"/>
        <v>0</v>
      </c>
    </row>
    <row r="26" spans="2:14" x14ac:dyDescent="0.2">
      <c r="B26" s="2" t="s">
        <v>419</v>
      </c>
      <c r="C26" s="51" t="e">
        <f>-IF(Registrering!#REF!="Fast beløp",Budsjett_FL!K69,Budsjett_FL!DA74)-Budsjett_FL!K70</f>
        <v>#REF!</v>
      </c>
      <c r="D26" s="51" t="e">
        <f>-IF(Registrering!#REF!="Fast beløp",Budsjett_FL!L69,Budsjett_FL!DB74)-Budsjett_FL!L70</f>
        <v>#REF!</v>
      </c>
      <c r="E26" s="51" t="e">
        <f>-IF(Registrering!#REF!="Fast beløp",Budsjett_FL!M69,Budsjett_FL!DC74)-Budsjett_FL!M70</f>
        <v>#REF!</v>
      </c>
      <c r="F26" s="51" t="e">
        <f>-IF(Registrering!#REF!="Fast beløp",Budsjett_FL!N69,Budsjett_FL!DD74)-Budsjett_FL!N70</f>
        <v>#REF!</v>
      </c>
      <c r="G26" s="51" t="e">
        <f>-IF(Registrering!#REF!="Fast beløp",Budsjett_FL!O69,Budsjett_FL!DE74)-Budsjett_FL!O70</f>
        <v>#REF!</v>
      </c>
      <c r="H26" s="51" t="e">
        <f>-IF(Registrering!#REF!="Fast beløp",Budsjett_FL!P69,Budsjett_FL!DF74)-Budsjett_FL!P70</f>
        <v>#REF!</v>
      </c>
      <c r="I26" s="51" t="e">
        <f>-IF(Registrering!#REF!="Fast beløp",Budsjett_FL!Q69,Budsjett_FL!DG74)-Budsjett_FL!Q70</f>
        <v>#REF!</v>
      </c>
      <c r="J26" s="51" t="e">
        <f>-IF(Registrering!#REF!="Fast beløp",Budsjett_FL!R69,Budsjett_FL!DH74)-Budsjett_FL!R70</f>
        <v>#REF!</v>
      </c>
      <c r="K26" s="51" t="e">
        <f>-IF(Registrering!#REF!="Fast beløp",Budsjett_FL!S69,Budsjett_FL!DI74)-Budsjett_FL!S70</f>
        <v>#REF!</v>
      </c>
      <c r="L26" s="51" t="e">
        <f>-IF(Registrering!#REF!="Fast beløp",Budsjett_FL!T69,Budsjett_FL!DJ74)-Budsjett_FL!T70</f>
        <v>#REF!</v>
      </c>
      <c r="M26" s="51" t="e">
        <f>SUM(C26:L26)</f>
        <v>#REF!</v>
      </c>
      <c r="N26" s="48">
        <f t="shared" si="8"/>
        <v>0</v>
      </c>
    </row>
    <row r="27" spans="2:14" ht="15" x14ac:dyDescent="0.25">
      <c r="B27" s="12" t="s">
        <v>409</v>
      </c>
      <c r="C27" s="52">
        <f>C9</f>
        <v>0</v>
      </c>
      <c r="D27" s="52">
        <f t="shared" ref="D27:L27" si="9">D9</f>
        <v>0</v>
      </c>
      <c r="E27" s="52">
        <f t="shared" si="9"/>
        <v>0</v>
      </c>
      <c r="F27" s="52">
        <f t="shared" si="9"/>
        <v>0</v>
      </c>
      <c r="G27" s="52">
        <f t="shared" si="9"/>
        <v>0</v>
      </c>
      <c r="H27" s="52">
        <f t="shared" si="9"/>
        <v>0</v>
      </c>
      <c r="I27" s="52">
        <f t="shared" si="9"/>
        <v>0</v>
      </c>
      <c r="J27" s="52">
        <f t="shared" si="9"/>
        <v>0</v>
      </c>
      <c r="K27" s="52">
        <f t="shared" si="9"/>
        <v>0</v>
      </c>
      <c r="L27" s="52">
        <f t="shared" si="9"/>
        <v>0</v>
      </c>
      <c r="M27" s="77" t="e">
        <f>SUM(M22:M26)</f>
        <v>#REF!</v>
      </c>
      <c r="N27" s="333">
        <f>IFERROR(M27/M27,0)</f>
        <v>0</v>
      </c>
    </row>
    <row r="28" spans="2:14" x14ac:dyDescent="0.2">
      <c r="B28" s="53"/>
      <c r="C28" s="54"/>
      <c r="D28" s="54"/>
      <c r="E28" s="54"/>
      <c r="F28" s="54"/>
      <c r="G28" s="54"/>
      <c r="H28" s="54"/>
      <c r="I28" s="54"/>
      <c r="J28" s="54"/>
      <c r="K28" s="54"/>
      <c r="L28" s="54"/>
      <c r="M28" s="54"/>
    </row>
    <row r="29" spans="2:14" ht="15" x14ac:dyDescent="0.25">
      <c r="B29" s="43" t="s">
        <v>420</v>
      </c>
    </row>
    <row r="30" spans="2:14" x14ac:dyDescent="0.2">
      <c r="B30" s="49"/>
      <c r="C30" s="49" t="e">
        <f>C4</f>
        <v>#REF!</v>
      </c>
      <c r="D30" s="49" t="e">
        <f t="shared" ref="D30:L30" si="10">D4</f>
        <v>#REF!</v>
      </c>
      <c r="E30" s="49" t="e">
        <f t="shared" si="10"/>
        <v>#REF!</v>
      </c>
      <c r="F30" s="49" t="e">
        <f t="shared" si="10"/>
        <v>#REF!</v>
      </c>
      <c r="G30" s="49" t="e">
        <f t="shared" si="10"/>
        <v>#REF!</v>
      </c>
      <c r="H30" s="49" t="e">
        <f t="shared" si="10"/>
        <v>#REF!</v>
      </c>
      <c r="I30" s="49" t="e">
        <f t="shared" si="10"/>
        <v>#REF!</v>
      </c>
      <c r="J30" s="49" t="e">
        <f t="shared" si="10"/>
        <v>#REF!</v>
      </c>
      <c r="K30" s="49" t="e">
        <f t="shared" si="10"/>
        <v>#REF!</v>
      </c>
      <c r="L30" s="49" t="e">
        <f t="shared" si="10"/>
        <v>#REF!</v>
      </c>
      <c r="M30" s="49" t="s">
        <v>141</v>
      </c>
    </row>
    <row r="31" spans="2:14" x14ac:dyDescent="0.2">
      <c r="B31" s="2" t="s">
        <v>367</v>
      </c>
      <c r="C31" s="55">
        <f>-SUMIF(Budsjett_FL!$CZ$48:$CZ$51,Tabeller!$G$62,Budsjett_FL!DA48:DA51)</f>
        <v>0</v>
      </c>
      <c r="D31" s="55">
        <f>-SUMIF(Budsjett_FL!$CZ$48:$CZ$51,Tabeller!$G$62,Budsjett_FL!DB48:DB51)</f>
        <v>0</v>
      </c>
      <c r="E31" s="55">
        <f>-SUMIF(Budsjett_FL!$CZ$48:$CZ$51,Tabeller!$G$62,Budsjett_FL!DC48:DC51)</f>
        <v>0</v>
      </c>
      <c r="F31" s="55">
        <f>-SUMIF(Budsjett_FL!$CZ$48:$CZ$51,Tabeller!$G$62,Budsjett_FL!DD48:DD51)</f>
        <v>0</v>
      </c>
      <c r="G31" s="55">
        <f>-SUMIF(Budsjett_FL!$CZ$48:$CZ$51,Tabeller!$G$62,Budsjett_FL!DE48:DE51)</f>
        <v>0</v>
      </c>
      <c r="H31" s="55">
        <f>-SUMIF(Budsjett_FL!$CZ$48:$CZ$51,Tabeller!$G$62,Budsjett_FL!DF48:DF51)</f>
        <v>0</v>
      </c>
      <c r="I31" s="55">
        <f>-SUMIF(Budsjett_FL!$CZ$48:$CZ$51,Tabeller!$G$62,Budsjett_FL!DG48:DG51)</f>
        <v>0</v>
      </c>
      <c r="J31" s="55">
        <f>-SUMIF(Budsjett_FL!$CZ$48:$CZ$51,Tabeller!$G$62,Budsjett_FL!DH48:DH51)</f>
        <v>0</v>
      </c>
      <c r="K31" s="55">
        <f>-SUMIF(Budsjett_FL!$CZ$48:$CZ$51,Tabeller!$G$62,Budsjett_FL!DI48:DI51)</f>
        <v>0</v>
      </c>
      <c r="L31" s="55">
        <f>-SUMIF(Budsjett_FL!$CZ$48:$CZ$51,Tabeller!$G$62,Budsjett_FL!DJ48:DJ51)</f>
        <v>0</v>
      </c>
      <c r="M31" s="51">
        <f t="shared" ref="M31:M37" si="11">SUM(C31:L31)</f>
        <v>0</v>
      </c>
    </row>
    <row r="32" spans="2:14" x14ac:dyDescent="0.2">
      <c r="B32" s="2" t="s">
        <v>62</v>
      </c>
      <c r="C32" s="55">
        <f>-SUMIF(Budsjett_FL!$CZ$4:$CZ$24,Tabeller!$G$59,Budsjett_FL!DA4:DA24)</f>
        <v>0</v>
      </c>
      <c r="D32" s="55">
        <f>-SUMIF(Budsjett_FL!$CZ$4:$CZ$24,Tabeller!$G$59,Budsjett_FL!DB4:DB24)</f>
        <v>0</v>
      </c>
      <c r="E32" s="55">
        <f>-SUMIF(Budsjett_FL!$CZ$4:$CZ$24,Tabeller!$G$59,Budsjett_FL!DC4:DC24)</f>
        <v>0</v>
      </c>
      <c r="F32" s="55">
        <f>-SUMIF(Budsjett_FL!$CZ$4:$CZ$24,Tabeller!$G$59,Budsjett_FL!DD4:DD24)</f>
        <v>0</v>
      </c>
      <c r="G32" s="55">
        <f>-SUMIF(Budsjett_FL!$CZ$4:$CZ$24,Tabeller!$G$59,Budsjett_FL!DE4:DE24)</f>
        <v>0</v>
      </c>
      <c r="H32" s="55">
        <f>-SUMIF(Budsjett_FL!$CZ$4:$CZ$24,Tabeller!$G$59,Budsjett_FL!DF4:DF24)</f>
        <v>0</v>
      </c>
      <c r="I32" s="55">
        <f>-SUMIF(Budsjett_FL!$CZ$4:$CZ$24,Tabeller!$G$59,Budsjett_FL!DG4:DG24)</f>
        <v>0</v>
      </c>
      <c r="J32" s="55">
        <f>-SUMIF(Budsjett_FL!$CZ$4:$CZ$24,Tabeller!$G$59,Budsjett_FL!DH4:DH24)</f>
        <v>0</v>
      </c>
      <c r="K32" s="55">
        <f>-SUMIF(Budsjett_FL!$CZ$4:$CZ$24,Tabeller!$G$59,Budsjett_FL!DI4:DI24)</f>
        <v>0</v>
      </c>
      <c r="L32" s="55">
        <f>-SUMIF(Budsjett_FL!$CZ$4:$CZ$24,Tabeller!$G$59,Budsjett_FL!DJ4:DJ24)</f>
        <v>0</v>
      </c>
      <c r="M32" s="51">
        <f t="shared" si="11"/>
        <v>0</v>
      </c>
    </row>
    <row r="33" spans="2:13" x14ac:dyDescent="0.2">
      <c r="B33" s="2" t="s">
        <v>421</v>
      </c>
      <c r="C33" s="55">
        <f>-SUMIF(Budsjett_FL!$CZ$4:$CZ$24,Tabeller!$G$58,Budsjett_FL!DA4:DA24)</f>
        <v>0</v>
      </c>
      <c r="D33" s="55">
        <f>-SUMIF(Budsjett_FL!$CZ$4:$CZ$24,Tabeller!$G$58,Budsjett_FL!DB4:DB24)</f>
        <v>0</v>
      </c>
      <c r="E33" s="55">
        <f>-SUMIF(Budsjett_FL!$CZ$4:$CZ$24,Tabeller!$G$58,Budsjett_FL!DC4:DC24)</f>
        <v>0</v>
      </c>
      <c r="F33" s="55">
        <f>-SUMIF(Budsjett_FL!$CZ$4:$CZ$24,Tabeller!$G$58,Budsjett_FL!DD4:DD24)</f>
        <v>0</v>
      </c>
      <c r="G33" s="55">
        <f>-SUMIF(Budsjett_FL!$CZ$4:$CZ$24,Tabeller!$G$58,Budsjett_FL!DE4:DE24)</f>
        <v>0</v>
      </c>
      <c r="H33" s="55">
        <f>-SUMIF(Budsjett_FL!$CZ$4:$CZ$24,Tabeller!$G$58,Budsjett_FL!DF4:DF24)</f>
        <v>0</v>
      </c>
      <c r="I33" s="55">
        <f>-SUMIF(Budsjett_FL!$CZ$4:$CZ$24,Tabeller!$G$58,Budsjett_FL!DG4:DG24)</f>
        <v>0</v>
      </c>
      <c r="J33" s="55">
        <f>-SUMIF(Budsjett_FL!$CZ$4:$CZ$24,Tabeller!$G$58,Budsjett_FL!DH4:DH24)</f>
        <v>0</v>
      </c>
      <c r="K33" s="55">
        <f>-SUMIF(Budsjett_FL!$CZ$4:$CZ$24,Tabeller!$G$58,Budsjett_FL!DI4:DI24)</f>
        <v>0</v>
      </c>
      <c r="L33" s="55">
        <f>-SUMIF(Budsjett_FL!$CZ$4:$CZ$24,Tabeller!$G$58,Budsjett_FL!DJ4:DJ24)</f>
        <v>0</v>
      </c>
      <c r="M33" s="51">
        <f t="shared" si="11"/>
        <v>0</v>
      </c>
    </row>
    <row r="34" spans="2:13" x14ac:dyDescent="0.2">
      <c r="B34" s="2" t="s">
        <v>422</v>
      </c>
      <c r="C34" s="55">
        <f>-SUMIF(Budsjett_FL!$CZ$48:$CZ$51,Tabeller!$G$63,Budsjett_FL!DA48:DA51)-SUMIF(Budsjett_FL!$CZ$48:$CZ$51,Tabeller!$G$64,Budsjett_FL!DA48:DA51)</f>
        <v>0</v>
      </c>
      <c r="D34" s="55">
        <f>-SUMIF(Budsjett_FL!$CZ$48:$CZ$51,Tabeller!$G$63,Budsjett_FL!DB48:DB51)-SUMIF(Budsjett_FL!$CZ$48:$CZ$51,Tabeller!$G$64,Budsjett_FL!DB48:DB51)</f>
        <v>0</v>
      </c>
      <c r="E34" s="55">
        <f>-SUMIF(Budsjett_FL!$CZ$48:$CZ$51,Tabeller!$G$63,Budsjett_FL!DC48:DC51)-SUMIF(Budsjett_FL!$CZ$48:$CZ$51,Tabeller!$G$64,Budsjett_FL!DC48:DC51)</f>
        <v>0</v>
      </c>
      <c r="F34" s="55">
        <f>-SUMIF(Budsjett_FL!$CZ$48:$CZ$51,Tabeller!$G$63,Budsjett_FL!DD48:DD51)-SUMIF(Budsjett_FL!$CZ$48:$CZ$51,Tabeller!$G$64,Budsjett_FL!DD48:DD51)</f>
        <v>0</v>
      </c>
      <c r="G34" s="55">
        <f>-SUMIF(Budsjett_FL!$CZ$48:$CZ$51,Tabeller!$G$63,Budsjett_FL!DE48:DE51)-SUMIF(Budsjett_FL!$CZ$48:$CZ$51,Tabeller!$G$64,Budsjett_FL!DE48:DE51)</f>
        <v>0</v>
      </c>
      <c r="H34" s="55">
        <f>-SUMIF(Budsjett_FL!$CZ$48:$CZ$51,Tabeller!$G$63,Budsjett_FL!DF48:DF51)-SUMIF(Budsjett_FL!$CZ$48:$CZ$51,Tabeller!$G$64,Budsjett_FL!DF48:DF51)</f>
        <v>0</v>
      </c>
      <c r="I34" s="55">
        <f>-SUMIF(Budsjett_FL!$CZ$48:$CZ$51,Tabeller!$G$63,Budsjett_FL!DG48:DG51)-SUMIF(Budsjett_FL!$CZ$48:$CZ$51,Tabeller!$G$64,Budsjett_FL!DG48:DG51)</f>
        <v>0</v>
      </c>
      <c r="J34" s="55">
        <f>-SUMIF(Budsjett_FL!$CZ$48:$CZ$51,Tabeller!$G$63,Budsjett_FL!DH48:DH51)-SUMIF(Budsjett_FL!$CZ$48:$CZ$51,Tabeller!$G$64,Budsjett_FL!DH48:DH51)</f>
        <v>0</v>
      </c>
      <c r="K34" s="55">
        <f>-SUMIF(Budsjett_FL!$CZ$48:$CZ$51,Tabeller!$G$63,Budsjett_FL!DI48:DI51)-SUMIF(Budsjett_FL!$CZ$48:$CZ$51,Tabeller!$G$64,Budsjett_FL!DI48:DI51)</f>
        <v>0</v>
      </c>
      <c r="L34" s="55">
        <f>-SUMIF(Budsjett_FL!$CZ$48:$CZ$51,Tabeller!$G$63,Budsjett_FL!DJ48:DJ51)-SUMIF(Budsjett_FL!$CZ$48:$CZ$51,Tabeller!$G$64,Budsjett_FL!DJ48:DJ51)</f>
        <v>0</v>
      </c>
      <c r="M34" s="51">
        <f t="shared" si="11"/>
        <v>0</v>
      </c>
    </row>
    <row r="35" spans="2:13" x14ac:dyDescent="0.2">
      <c r="B35" s="2" t="s">
        <v>423</v>
      </c>
      <c r="C35" s="55">
        <f>-SUMIF(Budsjett_FL!$CZ$48:$CZ$51,Tabeller!$G$65,Budsjett_FL!DA48:DA51)-SUMIF(Budsjett_FL!$CZ$48:$CZ$51,Tabeller!$G$66,Budsjett_FL!DA48:DA51)</f>
        <v>0</v>
      </c>
      <c r="D35" s="55">
        <f>-SUMIF(Budsjett_FL!$CZ$48:$CZ$51,Tabeller!$G$65,Budsjett_FL!DB48:DB51)-SUMIF(Budsjett_FL!$CZ$48:$CZ$51,Tabeller!$G$66,Budsjett_FL!DB48:DB51)</f>
        <v>0</v>
      </c>
      <c r="E35" s="55">
        <f>-SUMIF(Budsjett_FL!$CZ$48:$CZ$51,Tabeller!$G$65,Budsjett_FL!DC48:DC51)-SUMIF(Budsjett_FL!$CZ$48:$CZ$51,Tabeller!$G$66,Budsjett_FL!DC48:DC51)</f>
        <v>0</v>
      </c>
      <c r="F35" s="55">
        <f>-SUMIF(Budsjett_FL!$CZ$48:$CZ$51,Tabeller!$G$65,Budsjett_FL!DD48:DD51)-SUMIF(Budsjett_FL!$CZ$48:$CZ$51,Tabeller!$G$66,Budsjett_FL!DD48:DD51)</f>
        <v>0</v>
      </c>
      <c r="G35" s="55">
        <f>-SUMIF(Budsjett_FL!$CZ$48:$CZ$51,Tabeller!$G$65,Budsjett_FL!DE48:DE51)-SUMIF(Budsjett_FL!$CZ$48:$CZ$51,Tabeller!$G$66,Budsjett_FL!DE48:DE51)</f>
        <v>0</v>
      </c>
      <c r="H35" s="55">
        <f>-SUMIF(Budsjett_FL!$CZ$48:$CZ$51,Tabeller!$G$65,Budsjett_FL!DF48:DF51)-SUMIF(Budsjett_FL!$CZ$48:$CZ$51,Tabeller!$G$66,Budsjett_FL!DF48:DF51)</f>
        <v>0</v>
      </c>
      <c r="I35" s="55">
        <f>-SUMIF(Budsjett_FL!$CZ$48:$CZ$51,Tabeller!$G$65,Budsjett_FL!DG48:DG51)-SUMIF(Budsjett_FL!$CZ$48:$CZ$51,Tabeller!$G$66,Budsjett_FL!DG48:DG51)</f>
        <v>0</v>
      </c>
      <c r="J35" s="55">
        <f>-SUMIF(Budsjett_FL!$CZ$48:$CZ$51,Tabeller!$G$65,Budsjett_FL!DH48:DH51)-SUMIF(Budsjett_FL!$CZ$48:$CZ$51,Tabeller!$G$66,Budsjett_FL!DH48:DH51)</f>
        <v>0</v>
      </c>
      <c r="K35" s="55">
        <f>-SUMIF(Budsjett_FL!$CZ$48:$CZ$51,Tabeller!$G$65,Budsjett_FL!DI48:DI51)-SUMIF(Budsjett_FL!$CZ$48:$CZ$51,Tabeller!$G$66,Budsjett_FL!DI48:DI51)</f>
        <v>0</v>
      </c>
      <c r="L35" s="55">
        <f>-SUMIF(Budsjett_FL!$CZ$48:$CZ$51,Tabeller!$G$65,Budsjett_FL!DJ48:DJ51)-SUMIF(Budsjett_FL!$CZ$48:$CZ$51,Tabeller!$G$66,Budsjett_FL!DJ48:DJ51)</f>
        <v>0</v>
      </c>
      <c r="M35" s="51">
        <f t="shared" si="11"/>
        <v>0</v>
      </c>
    </row>
    <row r="36" spans="2:13" x14ac:dyDescent="0.2">
      <c r="B36" s="2" t="s">
        <v>424</v>
      </c>
      <c r="C36" s="55">
        <f>-SUMIF(Budsjett_FL!$CZ$4:$CZ$24,Tabeller!$G$55,Budsjett_FL!DA4:DA24)-SUMIF(Budsjett_FL!$CZ$4:$CZ$24,Tabeller!$G$54,Budsjett_FL!DA4:DA24)-SUMIF(Budsjett_FL!$CZ$4:$CZ$24,Tabeller!$G$56,Budsjett_FL!DA4:DA24)-SUMIF(Budsjett_FL!$CZ$4:$CZ$24,Tabeller!#REF!,Budsjett_FL!DA4:DA24)</f>
        <v>0</v>
      </c>
      <c r="D36" s="55">
        <f>-SUMIF(Budsjett_FL!$CZ$4:$CZ$24,Tabeller!$G$55,Budsjett_FL!DB4:DB24)-SUMIF(Budsjett_FL!$CZ$4:$CZ$24,Tabeller!$G$54,Budsjett_FL!DB4:DB24)-SUMIF(Budsjett_FL!$CZ$4:$CZ$24,Tabeller!$G$56,Budsjett_FL!DB4:DB24)-SUMIF(Budsjett_FL!$CZ$4:$CZ$24,Tabeller!#REF!,Budsjett_FL!DB4:DB24)</f>
        <v>0</v>
      </c>
      <c r="E36" s="55">
        <f>-SUMIF(Budsjett_FL!$CZ$4:$CZ$24,Tabeller!$G$55,Budsjett_FL!DC4:DC24)-SUMIF(Budsjett_FL!$CZ$4:$CZ$24,Tabeller!$G$54,Budsjett_FL!DC4:DC24)-SUMIF(Budsjett_FL!$CZ$4:$CZ$24,Tabeller!$G$56,Budsjett_FL!DC4:DC24)-SUMIF(Budsjett_FL!$CZ$4:$CZ$24,Tabeller!#REF!,Budsjett_FL!DC4:DC24)</f>
        <v>0</v>
      </c>
      <c r="F36" s="55">
        <f>-SUMIF(Budsjett_FL!$CZ$4:$CZ$24,Tabeller!$G$55,Budsjett_FL!DD4:DD24)-SUMIF(Budsjett_FL!$CZ$4:$CZ$24,Tabeller!$G$54,Budsjett_FL!DD4:DD24)-SUMIF(Budsjett_FL!$CZ$4:$CZ$24,Tabeller!$G$56,Budsjett_FL!DD4:DD24)-SUMIF(Budsjett_FL!$CZ$4:$CZ$24,Tabeller!#REF!,Budsjett_FL!DD4:DD24)</f>
        <v>0</v>
      </c>
      <c r="G36" s="55">
        <f>-SUMIF(Budsjett_FL!$CZ$4:$CZ$24,Tabeller!$G$55,Budsjett_FL!DE4:DE24)-SUMIF(Budsjett_FL!$CZ$4:$CZ$24,Tabeller!$G$54,Budsjett_FL!DE4:DE24)-SUMIF(Budsjett_FL!$CZ$4:$CZ$24,Tabeller!$G$56,Budsjett_FL!DE4:DE24)-SUMIF(Budsjett_FL!$CZ$4:$CZ$24,Tabeller!#REF!,Budsjett_FL!DE4:DE24)</f>
        <v>0</v>
      </c>
      <c r="H36" s="55">
        <f>-SUMIF(Budsjett_FL!$CZ$4:$CZ$24,Tabeller!$G$55,Budsjett_FL!DF4:DF24)-SUMIF(Budsjett_FL!$CZ$4:$CZ$24,Tabeller!$G$54,Budsjett_FL!DF4:DF24)-SUMIF(Budsjett_FL!$CZ$4:$CZ$24,Tabeller!$G$56,Budsjett_FL!DF4:DF24)-SUMIF(Budsjett_FL!$CZ$4:$CZ$24,Tabeller!#REF!,Budsjett_FL!DF4:DF24)</f>
        <v>0</v>
      </c>
      <c r="I36" s="55">
        <f>-SUMIF(Budsjett_FL!$CZ$4:$CZ$24,Tabeller!$G$55,Budsjett_FL!DG4:DG24)-SUMIF(Budsjett_FL!$CZ$4:$CZ$24,Tabeller!$G$54,Budsjett_FL!DG4:DG24)-SUMIF(Budsjett_FL!$CZ$4:$CZ$24,Tabeller!$G$56,Budsjett_FL!DG4:DG24)-SUMIF(Budsjett_FL!$CZ$4:$CZ$24,Tabeller!#REF!,Budsjett_FL!DG4:DG24)</f>
        <v>0</v>
      </c>
      <c r="J36" s="55">
        <f>-SUMIF(Budsjett_FL!$CZ$4:$CZ$24,Tabeller!$G$55,Budsjett_FL!DH4:DH24)-SUMIF(Budsjett_FL!$CZ$4:$CZ$24,Tabeller!$G$54,Budsjett_FL!DH4:DH24)-SUMIF(Budsjett_FL!$CZ$4:$CZ$24,Tabeller!$G$56,Budsjett_FL!DH4:DH24)-SUMIF(Budsjett_FL!$CZ$4:$CZ$24,Tabeller!#REF!,Budsjett_FL!DH4:DH24)</f>
        <v>0</v>
      </c>
      <c r="K36" s="55">
        <f>-SUMIF(Budsjett_FL!$CZ$4:$CZ$24,Tabeller!$G$55,Budsjett_FL!DI4:DI24)-SUMIF(Budsjett_FL!$CZ$4:$CZ$24,Tabeller!$G$54,Budsjett_FL!DI4:DI24)-SUMIF(Budsjett_FL!$CZ$4:$CZ$24,Tabeller!$G$56,Budsjett_FL!DI4:DI24)-SUMIF(Budsjett_FL!$CZ$4:$CZ$24,Tabeller!#REF!,Budsjett_FL!DI4:DI24)</f>
        <v>0</v>
      </c>
      <c r="L36" s="55">
        <f>-SUMIF(Budsjett_FL!$CZ$4:$CZ$24,Tabeller!$G$55,Budsjett_FL!DJ4:DJ24)-SUMIF(Budsjett_FL!$CZ$4:$CZ$24,Tabeller!$G$54,Budsjett_FL!DJ4:DJ24)-SUMIF(Budsjett_FL!$CZ$4:$CZ$24,Tabeller!$G$56,Budsjett_FL!DJ4:DJ24)-SUMIF(Budsjett_FL!$CZ$4:$CZ$24,Tabeller!#REF!,Budsjett_FL!DJ4:DJ24)</f>
        <v>0</v>
      </c>
      <c r="M36" s="51">
        <f t="shared" si="11"/>
        <v>0</v>
      </c>
    </row>
    <row r="37" spans="2:13" x14ac:dyDescent="0.2">
      <c r="B37" s="2" t="s">
        <v>372</v>
      </c>
      <c r="C37" s="55">
        <f>-Budsjett_FL!DA75-SUM(C31:C36)</f>
        <v>0</v>
      </c>
      <c r="D37" s="55">
        <f>-Budsjett_FL!DB75-SUM(D31:D36)</f>
        <v>0</v>
      </c>
      <c r="E37" s="55">
        <f>-Budsjett_FL!DC75-SUM(E31:E36)</f>
        <v>0</v>
      </c>
      <c r="F37" s="55">
        <f>-Budsjett_FL!DD75-SUM(F31:F36)</f>
        <v>0</v>
      </c>
      <c r="G37" s="55">
        <f>-Budsjett_FL!DE75-SUM(G31:G36)</f>
        <v>0</v>
      </c>
      <c r="H37" s="55">
        <f>-Budsjett_FL!DF75-SUM(H31:H36)</f>
        <v>0</v>
      </c>
      <c r="I37" s="55">
        <f>-Budsjett_FL!DG75-SUM(I31:I36)</f>
        <v>0</v>
      </c>
      <c r="J37" s="55">
        <f>-Budsjett_FL!DH75-SUM(J31:J36)</f>
        <v>0</v>
      </c>
      <c r="K37" s="55">
        <f>-Budsjett_FL!DI75-SUM(K31:K36)</f>
        <v>0</v>
      </c>
      <c r="L37" s="55">
        <f>-Budsjett_FL!DJ75-SUM(L31:L36)</f>
        <v>0</v>
      </c>
      <c r="M37" s="51">
        <f t="shared" si="11"/>
        <v>0</v>
      </c>
    </row>
    <row r="38" spans="2:13" ht="15" x14ac:dyDescent="0.25">
      <c r="B38" s="12" t="s">
        <v>425</v>
      </c>
      <c r="C38" s="52">
        <f t="shared" ref="C38:L38" si="12">SUM(C31:C37)</f>
        <v>0</v>
      </c>
      <c r="D38" s="52">
        <f t="shared" si="12"/>
        <v>0</v>
      </c>
      <c r="E38" s="52">
        <f t="shared" si="12"/>
        <v>0</v>
      </c>
      <c r="F38" s="52">
        <f t="shared" si="12"/>
        <v>0</v>
      </c>
      <c r="G38" s="52">
        <f t="shared" si="12"/>
        <v>0</v>
      </c>
      <c r="H38" s="52">
        <f t="shared" si="12"/>
        <v>0</v>
      </c>
      <c r="I38" s="52">
        <f t="shared" si="12"/>
        <v>0</v>
      </c>
      <c r="J38" s="52">
        <f t="shared" si="12"/>
        <v>0</v>
      </c>
      <c r="K38" s="52">
        <f t="shared" si="12"/>
        <v>0</v>
      </c>
      <c r="L38" s="52">
        <f t="shared" si="12"/>
        <v>0</v>
      </c>
      <c r="M38" s="52">
        <f>SUM(M31:M37)</f>
        <v>0</v>
      </c>
    </row>
    <row r="39" spans="2:13" x14ac:dyDescent="0.2">
      <c r="B39" t="s">
        <v>406</v>
      </c>
      <c r="C39" s="51">
        <f>-SUMIF(Budsjett_FL!$B$4:$B$179,"Innkjøp av FoU-tjenester",Budsjett_FL!DA4:DA182)</f>
        <v>0</v>
      </c>
      <c r="D39" s="51">
        <f>-SUMIF(Budsjett_FL!$B$4:$B$179,"Innkjøp av FoU-tjenester",Budsjett_FL!DB4:DB182)</f>
        <v>0</v>
      </c>
      <c r="E39" s="51">
        <f>-SUMIF(Budsjett_FL!$B$4:$B$179,"Innkjøp av FoU-tjenester",Budsjett_FL!DC4:DC182)</f>
        <v>0</v>
      </c>
      <c r="F39" s="51">
        <f>-SUMIF(Budsjett_FL!$B$4:$B$179,"Innkjøp av FoU-tjenester",Budsjett_FL!DD4:DD182)</f>
        <v>0</v>
      </c>
      <c r="G39" s="51">
        <f>-SUMIF(Budsjett_FL!$B$4:$B$179,"Innkjøp av FoU-tjenester",Budsjett_FL!DE4:DE182)</f>
        <v>0</v>
      </c>
      <c r="H39" s="51">
        <f>-SUMIF(Budsjett_FL!$B$4:$B$179,"Innkjøp av FoU-tjenester",Budsjett_FL!DF4:DF182)</f>
        <v>0</v>
      </c>
      <c r="I39" s="51">
        <f>-SUMIF(Budsjett_FL!$B$4:$B$179,"Innkjøp av FoU-tjenester",Budsjett_FL!DG4:DG182)</f>
        <v>0</v>
      </c>
      <c r="J39" s="51">
        <f>-SUMIF(Budsjett_FL!$B$4:$B$179,"Innkjøp av FoU-tjenester",Budsjett_FL!DH4:DH182)</f>
        <v>0</v>
      </c>
      <c r="K39" s="51">
        <f>-SUMIF(Budsjett_FL!$B$4:$B$179,"Innkjøp av FoU-tjenester",Budsjett_FL!DI4:DI182)</f>
        <v>0</v>
      </c>
      <c r="L39" s="51">
        <f>-SUMIF(Budsjett_FL!$B$4:$B$179,"Innkjøp av FoU-tjenester",Budsjett_FL!DJ4:DJ182)</f>
        <v>0</v>
      </c>
      <c r="M39" s="51">
        <f>SUM(C39:L39)</f>
        <v>0</v>
      </c>
    </row>
    <row r="40" spans="2:13" x14ac:dyDescent="0.2">
      <c r="B40" t="s">
        <v>407</v>
      </c>
      <c r="C40" s="51">
        <f>Budsjett_FL!K61</f>
        <v>0</v>
      </c>
      <c r="D40" s="51">
        <f>Budsjett_FL!L61</f>
        <v>0</v>
      </c>
      <c r="E40" s="51">
        <f>Budsjett_FL!M61</f>
        <v>0</v>
      </c>
      <c r="F40" s="51">
        <f>Budsjett_FL!N61</f>
        <v>0</v>
      </c>
      <c r="G40" s="51">
        <f>Budsjett_FL!O61</f>
        <v>0</v>
      </c>
      <c r="H40" s="51">
        <f>Budsjett_FL!P61</f>
        <v>0</v>
      </c>
      <c r="I40" s="51">
        <f>Budsjett_FL!Q61</f>
        <v>0</v>
      </c>
      <c r="J40" s="51">
        <f>Budsjett_FL!R61</f>
        <v>0</v>
      </c>
      <c r="K40" s="51">
        <f>Budsjett_FL!S61</f>
        <v>0</v>
      </c>
      <c r="L40" s="51">
        <f>Budsjett_FL!T61</f>
        <v>0</v>
      </c>
      <c r="M40" s="51">
        <f>SUM(C40:L40)</f>
        <v>0</v>
      </c>
    </row>
    <row r="41" spans="2:13" x14ac:dyDescent="0.2">
      <c r="B41" t="s">
        <v>408</v>
      </c>
      <c r="C41" s="51">
        <f>C8-SUMIF(Budsjett_FL!$B$4:$B$179,"Generelle driftsmidler (kun NFR)",Budsjett_FL!DA4:DA182)-Budsjett_FL!AR52-Budsjett_FL!K62</f>
        <v>0</v>
      </c>
      <c r="D41" s="51">
        <f>D8-SUMIF(Budsjett_FL!$B$4:$B$179,"Generelle driftsmidler (kun NFR)",Budsjett_FL!DB4:DB182)-Budsjett_FL!AS52-Budsjett_FL!L62</f>
        <v>0</v>
      </c>
      <c r="E41" s="51">
        <f>E8-SUMIF(Budsjett_FL!$B$4:$B$179,"Generelle driftsmidler (kun NFR)",Budsjett_FL!DC4:DC182)-Budsjett_FL!AT52-Budsjett_FL!M62</f>
        <v>0</v>
      </c>
      <c r="F41" s="51">
        <f>F8-SUMIF(Budsjett_FL!$B$4:$B$179,"Generelle driftsmidler (kun NFR)",Budsjett_FL!DD4:DD182)-Budsjett_FL!AU52-Budsjett_FL!N62</f>
        <v>0</v>
      </c>
      <c r="G41" s="51">
        <f>G8-SUMIF(Budsjett_FL!$B$4:$B$179,"Generelle driftsmidler (kun NFR)",Budsjett_FL!DE4:DE182)-Budsjett_FL!AV52-Budsjett_FL!O62</f>
        <v>0</v>
      </c>
      <c r="H41" s="51">
        <f>H8-SUMIF(Budsjett_FL!$B$4:$B$179,"Generelle driftsmidler (kun NFR)",Budsjett_FL!DF4:DF182)-Budsjett_FL!AW52-Budsjett_FL!P62</f>
        <v>0</v>
      </c>
      <c r="I41" s="51">
        <f>I8-SUMIF(Budsjett_FL!$B$4:$B$179,"Generelle driftsmidler (kun NFR)",Budsjett_FL!DG4:DG182)-Budsjett_FL!AX52-Budsjett_FL!Q62</f>
        <v>0</v>
      </c>
      <c r="J41" s="51">
        <f>J8-SUMIF(Budsjett_FL!$B$4:$B$179,"Generelle driftsmidler (kun NFR)",Budsjett_FL!DH4:DH182)-Budsjett_FL!AY52-Budsjett_FL!R62</f>
        <v>0</v>
      </c>
      <c r="K41" s="51">
        <f>K8-SUMIF(Budsjett_FL!$B$4:$B$179,"Generelle driftsmidler (kun NFR)",Budsjett_FL!DI4:DI182)-Budsjett_FL!AZ52-Budsjett_FL!S62</f>
        <v>0</v>
      </c>
      <c r="L41" s="51">
        <f>L8-SUMIF(Budsjett_FL!$B$4:$B$179,"Generelle driftsmidler (kun NFR)",Budsjett_FL!DJ4:DJ182)-Budsjett_FL!BA52-Budsjett_FL!T62</f>
        <v>0</v>
      </c>
      <c r="M41" s="51">
        <f>SUM(C41:L41)</f>
        <v>0</v>
      </c>
    </row>
    <row r="42" spans="2:13" ht="15" x14ac:dyDescent="0.25">
      <c r="B42" s="12" t="s">
        <v>139</v>
      </c>
      <c r="C42" s="52">
        <f>SUM(C38:C41)</f>
        <v>0</v>
      </c>
      <c r="D42" s="52">
        <f t="shared" ref="D42:M42" si="13">SUM(D38:D41)</f>
        <v>0</v>
      </c>
      <c r="E42" s="52">
        <f t="shared" si="13"/>
        <v>0</v>
      </c>
      <c r="F42" s="52">
        <f t="shared" si="13"/>
        <v>0</v>
      </c>
      <c r="G42" s="52">
        <f t="shared" si="13"/>
        <v>0</v>
      </c>
      <c r="H42" s="52">
        <f t="shared" si="13"/>
        <v>0</v>
      </c>
      <c r="I42" s="52">
        <f t="shared" si="13"/>
        <v>0</v>
      </c>
      <c r="J42" s="52">
        <f t="shared" si="13"/>
        <v>0</v>
      </c>
      <c r="K42" s="52">
        <f t="shared" si="13"/>
        <v>0</v>
      </c>
      <c r="L42" s="52">
        <f t="shared" si="13"/>
        <v>0</v>
      </c>
      <c r="M42" s="52">
        <f t="shared" si="13"/>
        <v>0</v>
      </c>
    </row>
    <row r="43" spans="2:13" x14ac:dyDescent="0.2">
      <c r="B43" s="53"/>
      <c r="C43" s="54"/>
      <c r="D43" s="54"/>
      <c r="E43" s="54"/>
      <c r="F43" s="54"/>
      <c r="G43" s="54"/>
      <c r="H43" s="54"/>
      <c r="I43" s="54"/>
      <c r="J43" s="54"/>
      <c r="K43" s="54"/>
      <c r="L43" s="54"/>
      <c r="M43" s="54"/>
    </row>
    <row r="47" spans="2:13" x14ac:dyDescent="0.2">
      <c r="C47" s="54"/>
    </row>
  </sheetData>
  <sheetProtection algorithmName="SHA-512" hashValue="KC/1+r3JhhqTkZRpWxBP2cGFRlbIysYDMf5VtyOQm1iaQT8joNoxqugL4DMYU6Nb0WqomPZMRhuEEGevokzJaw==" saltValue="Ie1b7UawVpiZUWUTGM42cg==" spinCount="100000" sheet="1" formatCells="0" formatColumns="0" formatRows="0"/>
  <pageMargins left="0.7" right="0.7" top="0.75" bottom="0.75" header="0.3" footer="0.3"/>
  <pageSetup paperSize="9" scale="78" orientation="landscape"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0070C0"/>
    <pageSetUpPr fitToPage="1"/>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426</v>
      </c>
    </row>
    <row r="3" spans="2:14" ht="15" x14ac:dyDescent="0.25">
      <c r="B3" s="43" t="s">
        <v>427</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t="s">
        <v>429</v>
      </c>
      <c r="C5" s="51">
        <f>'NFR-budsjett_FL'!C5</f>
        <v>0</v>
      </c>
      <c r="D5" s="51">
        <f>'NFR-budsjett_FL'!D5</f>
        <v>0</v>
      </c>
      <c r="E5" s="51">
        <f>'NFR-budsjett_FL'!E5</f>
        <v>0</v>
      </c>
      <c r="F5" s="51">
        <f>'NFR-budsjett_FL'!F5</f>
        <v>0</v>
      </c>
      <c r="G5" s="51">
        <f>'NFR-budsjett_FL'!G5</f>
        <v>0</v>
      </c>
      <c r="H5" s="51">
        <f>'NFR-budsjett_FL'!H5</f>
        <v>0</v>
      </c>
      <c r="I5" s="51">
        <f>'NFR-budsjett_FL'!I5</f>
        <v>0</v>
      </c>
      <c r="J5" s="51">
        <f>'NFR-budsjett_FL'!J5</f>
        <v>0</v>
      </c>
      <c r="K5" s="51">
        <f>'NFR-budsjett_FL'!K5</f>
        <v>0</v>
      </c>
      <c r="L5" s="51">
        <f>'NFR-budsjett_FL'!L5</f>
        <v>0</v>
      </c>
      <c r="M5" s="51" t="e">
        <f>'NFR-budsjett_FL'!#REF!</f>
        <v>#REF!</v>
      </c>
      <c r="N5" s="51">
        <f>SUM(C5:L5)</f>
        <v>0</v>
      </c>
    </row>
    <row r="6" spans="2:14" x14ac:dyDescent="0.2">
      <c r="B6" t="s">
        <v>430</v>
      </c>
      <c r="C6" s="51">
        <f>'NFR-budsjett_FL'!C6</f>
        <v>0</v>
      </c>
      <c r="D6" s="51">
        <f>'NFR-budsjett_FL'!D6</f>
        <v>0</v>
      </c>
      <c r="E6" s="51">
        <f>'NFR-budsjett_FL'!E6</f>
        <v>0</v>
      </c>
      <c r="F6" s="51">
        <f>'NFR-budsjett_FL'!F6</f>
        <v>0</v>
      </c>
      <c r="G6" s="51">
        <f>'NFR-budsjett_FL'!G6</f>
        <v>0</v>
      </c>
      <c r="H6" s="51">
        <f>'NFR-budsjett_FL'!H6</f>
        <v>0</v>
      </c>
      <c r="I6" s="51">
        <f>'NFR-budsjett_FL'!I6</f>
        <v>0</v>
      </c>
      <c r="J6" s="51">
        <f>'NFR-budsjett_FL'!J6</f>
        <v>0</v>
      </c>
      <c r="K6" s="51">
        <f>'NFR-budsjett_FL'!K6</f>
        <v>0</v>
      </c>
      <c r="L6" s="51">
        <f>'NFR-budsjett_FL'!L6</f>
        <v>0</v>
      </c>
      <c r="M6" s="51">
        <f t="shared" ref="M6" si="0">H6+I6+J6</f>
        <v>0</v>
      </c>
      <c r="N6" s="51">
        <f t="shared" ref="N6:N8" si="1">SUM(C6:L6)</f>
        <v>0</v>
      </c>
    </row>
    <row r="7" spans="2:14" x14ac:dyDescent="0.2">
      <c r="B7" t="s">
        <v>431</v>
      </c>
      <c r="C7" s="51">
        <f>'NFR-budsjett_FL'!C7</f>
        <v>0</v>
      </c>
      <c r="D7" s="51">
        <f>'NFR-budsjett_FL'!D7</f>
        <v>0</v>
      </c>
      <c r="E7" s="51">
        <f>'NFR-budsjett_FL'!E7</f>
        <v>0</v>
      </c>
      <c r="F7" s="51">
        <f>'NFR-budsjett_FL'!F7</f>
        <v>0</v>
      </c>
      <c r="G7" s="51">
        <f>'NFR-budsjett_FL'!G7</f>
        <v>0</v>
      </c>
      <c r="H7" s="51">
        <f>'NFR-budsjett_FL'!H7</f>
        <v>0</v>
      </c>
      <c r="I7" s="51">
        <f>'NFR-budsjett_FL'!I7</f>
        <v>0</v>
      </c>
      <c r="J7" s="51">
        <f>'NFR-budsjett_FL'!J7</f>
        <v>0</v>
      </c>
      <c r="K7" s="51">
        <f>'NFR-budsjett_FL'!K7</f>
        <v>0</v>
      </c>
      <c r="L7" s="51">
        <f>'NFR-budsjett_FL'!L7</f>
        <v>0</v>
      </c>
      <c r="M7" s="51" t="e">
        <f>Budsjett!#REF!+Budsjett!#REF!</f>
        <v>#REF!</v>
      </c>
      <c r="N7" s="51">
        <f t="shared" si="1"/>
        <v>0</v>
      </c>
    </row>
    <row r="8" spans="2:14" x14ac:dyDescent="0.2">
      <c r="B8" t="s">
        <v>432</v>
      </c>
      <c r="C8" s="51">
        <f>'NFR-budsjett_FL'!C8</f>
        <v>0</v>
      </c>
      <c r="D8" s="51">
        <f>'NFR-budsjett_FL'!D8</f>
        <v>0</v>
      </c>
      <c r="E8" s="51">
        <f>'NFR-budsjett_FL'!E8</f>
        <v>0</v>
      </c>
      <c r="F8" s="51">
        <f>'NFR-budsjett_FL'!F8</f>
        <v>0</v>
      </c>
      <c r="G8" s="51">
        <f>'NFR-budsjett_FL'!G8</f>
        <v>0</v>
      </c>
      <c r="H8" s="51">
        <f>'NFR-budsjett_FL'!H8</f>
        <v>0</v>
      </c>
      <c r="I8" s="51">
        <f>'NFR-budsjett_FL'!I8</f>
        <v>0</v>
      </c>
      <c r="J8" s="51">
        <f>'NFR-budsjett_FL'!J8</f>
        <v>0</v>
      </c>
      <c r="K8" s="51">
        <f>'NFR-budsjett_FL'!K8</f>
        <v>0</v>
      </c>
      <c r="L8" s="51">
        <f>'NFR-budsjett_FL'!L8</f>
        <v>0</v>
      </c>
      <c r="M8" s="51" t="e">
        <f>Prosjektcontroller!N21</f>
        <v>#REF!</v>
      </c>
      <c r="N8" s="51">
        <f t="shared" si="1"/>
        <v>0</v>
      </c>
    </row>
    <row r="9" spans="2:14" ht="15" x14ac:dyDescent="0.25">
      <c r="B9" s="12" t="s">
        <v>433</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434</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t="s">
        <v>435</v>
      </c>
      <c r="C13" s="416">
        <f>'NFR-budsjett_FL'!C13</f>
        <v>0</v>
      </c>
      <c r="D13" s="416">
        <f>'NFR-budsjett_FL'!D13</f>
        <v>0</v>
      </c>
      <c r="E13" s="416">
        <f>'NFR-budsjett_FL'!E13</f>
        <v>0</v>
      </c>
      <c r="F13" s="416">
        <f>'NFR-budsjett_FL'!F13</f>
        <v>0</v>
      </c>
      <c r="G13" s="416">
        <f>'NFR-budsjett_FL'!G13</f>
        <v>0</v>
      </c>
      <c r="H13" s="416">
        <f>'NFR-budsjett_FL'!H13</f>
        <v>0</v>
      </c>
      <c r="I13" s="416">
        <f>'NFR-budsjett_FL'!I13</f>
        <v>0</v>
      </c>
      <c r="J13" s="416">
        <f>'NFR-budsjett_FL'!J13</f>
        <v>0</v>
      </c>
      <c r="K13" s="416">
        <f>'NFR-budsjett_FL'!K13</f>
        <v>0</v>
      </c>
      <c r="L13" s="416">
        <f>'NFR-budsjett_FL'!L13</f>
        <v>0</v>
      </c>
      <c r="M13" s="51">
        <f>H13+I13+J13</f>
        <v>0</v>
      </c>
      <c r="N13" s="51">
        <f>SUM(C13:L13)</f>
        <v>0</v>
      </c>
    </row>
    <row r="14" spans="2:14" x14ac:dyDescent="0.2">
      <c r="B14" t="s">
        <v>436</v>
      </c>
      <c r="C14" s="417">
        <f>'NFR-budsjett_FL'!C14</f>
        <v>0</v>
      </c>
      <c r="D14" s="417">
        <f>'NFR-budsjett_FL'!D14</f>
        <v>0</v>
      </c>
      <c r="E14" s="417">
        <f>'NFR-budsjett_FL'!E14</f>
        <v>0</v>
      </c>
      <c r="F14" s="417">
        <f>'NFR-budsjett_FL'!F14</f>
        <v>0</v>
      </c>
      <c r="G14" s="417">
        <f>'NFR-budsjett_FL'!G14</f>
        <v>0</v>
      </c>
      <c r="H14" s="417">
        <f>'NFR-budsjett_FL'!H14</f>
        <v>0</v>
      </c>
      <c r="I14" s="417">
        <f>'NFR-budsjett_FL'!I14</f>
        <v>0</v>
      </c>
      <c r="J14" s="417">
        <f>'NFR-budsjett_FL'!J14</f>
        <v>0</v>
      </c>
      <c r="K14" s="417">
        <f>'NFR-budsjett_FL'!K14</f>
        <v>0</v>
      </c>
      <c r="L14" s="417">
        <f>'NFR-budsjett_FL'!L14</f>
        <v>0</v>
      </c>
      <c r="M14" s="51">
        <f t="shared" ref="M14:M17" si="4">H14+I14+J14</f>
        <v>0</v>
      </c>
      <c r="N14" s="51">
        <f t="shared" ref="N14:N17" si="5">SUM(C14:L14)</f>
        <v>0</v>
      </c>
    </row>
    <row r="15" spans="2:14" x14ac:dyDescent="0.2">
      <c r="B15" t="s">
        <v>437</v>
      </c>
      <c r="C15" s="418">
        <f>'NFR-budsjett_FL'!C15</f>
        <v>0</v>
      </c>
      <c r="D15" s="418">
        <f>'NFR-budsjett_FL'!D15</f>
        <v>0</v>
      </c>
      <c r="E15" s="418">
        <f>'NFR-budsjett_FL'!E15</f>
        <v>0</v>
      </c>
      <c r="F15" s="418">
        <f>'NFR-budsjett_FL'!F15</f>
        <v>0</v>
      </c>
      <c r="G15" s="418">
        <f>'NFR-budsjett_FL'!G15</f>
        <v>0</v>
      </c>
      <c r="H15" s="418">
        <f>'NFR-budsjett_FL'!H15</f>
        <v>0</v>
      </c>
      <c r="I15" s="418">
        <f>'NFR-budsjett_FL'!I15</f>
        <v>0</v>
      </c>
      <c r="J15" s="418">
        <f>'NFR-budsjett_FL'!J15</f>
        <v>0</v>
      </c>
      <c r="K15" s="418">
        <f>'NFR-budsjett_FL'!K15</f>
        <v>0</v>
      </c>
      <c r="L15" s="418">
        <f>'NFR-budsjett_FL'!L15</f>
        <v>0</v>
      </c>
      <c r="M15" s="51">
        <f t="shared" si="4"/>
        <v>0</v>
      </c>
      <c r="N15" s="51">
        <f t="shared" si="5"/>
        <v>0</v>
      </c>
    </row>
    <row r="16" spans="2:14" x14ac:dyDescent="0.2">
      <c r="B16" t="s">
        <v>438</v>
      </c>
      <c r="C16" s="418">
        <f>'NFR-budsjett_FL'!C16</f>
        <v>0</v>
      </c>
      <c r="D16" s="418">
        <f>'NFR-budsjett_FL'!D16</f>
        <v>0</v>
      </c>
      <c r="E16" s="418">
        <f>'NFR-budsjett_FL'!E16</f>
        <v>0</v>
      </c>
      <c r="F16" s="418">
        <f>'NFR-budsjett_FL'!F16</f>
        <v>0</v>
      </c>
      <c r="G16" s="418">
        <f>'NFR-budsjett_FL'!G16</f>
        <v>0</v>
      </c>
      <c r="H16" s="418">
        <f>'NFR-budsjett_FL'!H16</f>
        <v>0</v>
      </c>
      <c r="I16" s="418">
        <f>'NFR-budsjett_FL'!I16</f>
        <v>0</v>
      </c>
      <c r="J16" s="418">
        <f>'NFR-budsjett_FL'!J16</f>
        <v>0</v>
      </c>
      <c r="K16" s="418">
        <f>'NFR-budsjett_FL'!K16</f>
        <v>0</v>
      </c>
      <c r="L16" s="418">
        <f>'NFR-budsjett_FL'!L16</f>
        <v>0</v>
      </c>
      <c r="M16" s="51">
        <f t="shared" si="4"/>
        <v>0</v>
      </c>
      <c r="N16" s="51">
        <f t="shared" si="5"/>
        <v>0</v>
      </c>
    </row>
    <row r="17" spans="2:15" x14ac:dyDescent="0.2">
      <c r="B17" t="s">
        <v>439</v>
      </c>
      <c r="C17" s="418">
        <f>'NFR-budsjett_FL'!C17</f>
        <v>0</v>
      </c>
      <c r="D17" s="418">
        <f>'NFR-budsjett_FL'!D17</f>
        <v>0</v>
      </c>
      <c r="E17" s="418">
        <f>'NFR-budsjett_FL'!E17</f>
        <v>0</v>
      </c>
      <c r="F17" s="418">
        <f>'NFR-budsjett_FL'!F17</f>
        <v>0</v>
      </c>
      <c r="G17" s="418">
        <f>'NFR-budsjett_FL'!G17</f>
        <v>0</v>
      </c>
      <c r="H17" s="418">
        <f>'NFR-budsjett_FL'!H17</f>
        <v>0</v>
      </c>
      <c r="I17" s="418">
        <f>'NFR-budsjett_FL'!I17</f>
        <v>0</v>
      </c>
      <c r="J17" s="418">
        <f>'NFR-budsjett_FL'!J17</f>
        <v>0</v>
      </c>
      <c r="K17" s="418">
        <f>'NFR-budsjett_FL'!K17</f>
        <v>0</v>
      </c>
      <c r="L17" s="418">
        <f>'NFR-budsjett_FL'!L17</f>
        <v>0</v>
      </c>
      <c r="M17" s="51">
        <f t="shared" si="4"/>
        <v>0</v>
      </c>
      <c r="N17" s="51">
        <f t="shared" si="5"/>
        <v>0</v>
      </c>
    </row>
    <row r="18" spans="2:15" ht="15" x14ac:dyDescent="0.25">
      <c r="B18" s="12" t="s">
        <v>433</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440</v>
      </c>
    </row>
    <row r="21" spans="2:15" x14ac:dyDescent="0.2">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428</v>
      </c>
      <c r="N21" s="49" t="s">
        <v>141</v>
      </c>
      <c r="O21" s="49" t="s">
        <v>417</v>
      </c>
    </row>
    <row r="22" spans="2:15" x14ac:dyDescent="0.2">
      <c r="B22" t="s">
        <v>441</v>
      </c>
      <c r="C22" s="51" t="e">
        <f>'NFR-budsjett_FL'!C22</f>
        <v>#REF!</v>
      </c>
      <c r="D22" s="51" t="e">
        <f>'NFR-budsjett_FL'!D22</f>
        <v>#REF!</v>
      </c>
      <c r="E22" s="51" t="e">
        <f>'NFR-budsjett_FL'!E22</f>
        <v>#REF!</v>
      </c>
      <c r="F22" s="51" t="e">
        <f>'NFR-budsjett_FL'!F22</f>
        <v>#REF!</v>
      </c>
      <c r="G22" s="51" t="e">
        <f>'NFR-budsjett_FL'!G22</f>
        <v>#REF!</v>
      </c>
      <c r="H22" s="51" t="e">
        <f>'NFR-budsjett_FL'!H22</f>
        <v>#REF!</v>
      </c>
      <c r="I22" s="51" t="e">
        <f>'NFR-budsjett_FL'!I22</f>
        <v>#REF!</v>
      </c>
      <c r="J22" s="51" t="e">
        <f>'NFR-budsjett_FL'!J22</f>
        <v>#REF!</v>
      </c>
      <c r="K22" s="51" t="e">
        <f>'NFR-budsjett_FL'!K22</f>
        <v>#REF!</v>
      </c>
      <c r="L22" s="51" t="e">
        <f>'NFR-budsjett_FL'!L22</f>
        <v>#REF!</v>
      </c>
      <c r="M22" s="51" t="e">
        <f>H22+I22+J22</f>
        <v>#REF!</v>
      </c>
      <c r="N22" s="51" t="e">
        <f>SUM(C22:L22)</f>
        <v>#REF!</v>
      </c>
      <c r="O22" s="48">
        <f>IFERROR(N22/$N$27*100,0)</f>
        <v>0</v>
      </c>
    </row>
    <row r="23" spans="2:15" x14ac:dyDescent="0.2">
      <c r="B23" t="s">
        <v>442</v>
      </c>
      <c r="C23" s="51" t="e">
        <f>'NFR-budsjett_FL'!C23</f>
        <v>#REF!</v>
      </c>
      <c r="D23" s="51" t="e">
        <f>'NFR-budsjett_FL'!D23</f>
        <v>#REF!</v>
      </c>
      <c r="E23" s="51" t="e">
        <f>'NFR-budsjett_FL'!E23</f>
        <v>#REF!</v>
      </c>
      <c r="F23" s="51" t="e">
        <f>'NFR-budsjett_FL'!F23</f>
        <v>#REF!</v>
      </c>
      <c r="G23" s="51" t="e">
        <f>'NFR-budsjett_FL'!G23</f>
        <v>#REF!</v>
      </c>
      <c r="H23" s="51" t="e">
        <f>'NFR-budsjett_FL'!H23</f>
        <v>#REF!</v>
      </c>
      <c r="I23" s="51" t="e">
        <f>'NFR-budsjett_FL'!I23</f>
        <v>#REF!</v>
      </c>
      <c r="J23" s="51" t="e">
        <f>'NFR-budsjett_FL'!J23</f>
        <v>#REF!</v>
      </c>
      <c r="K23" s="51" t="e">
        <f>'NFR-budsjett_FL'!K23</f>
        <v>#REF!</v>
      </c>
      <c r="L23" s="51" t="e">
        <f>'NFR-budsjett_FL'!L23</f>
        <v>#REF!</v>
      </c>
      <c r="M23" s="51" t="e">
        <f>-IF(#REF!="Fast beløp",#REF!,Budsjett!#REF!)</f>
        <v>#REF!</v>
      </c>
      <c r="N23" s="51" t="e">
        <f t="shared" ref="N23:N26" si="9">SUM(C23:L23)</f>
        <v>#REF!</v>
      </c>
      <c r="O23" s="48">
        <f t="shared" ref="O23:O26" si="10">IFERROR(N23/$N$27*100,0)</f>
        <v>0</v>
      </c>
    </row>
    <row r="24" spans="2:15" x14ac:dyDescent="0.2">
      <c r="B24" t="s">
        <v>443</v>
      </c>
      <c r="C24" s="51" t="e">
        <f>'NFR-budsjett_FL'!C24</f>
        <v>#REF!</v>
      </c>
      <c r="D24" s="51" t="e">
        <f>'NFR-budsjett_FL'!D24</f>
        <v>#REF!</v>
      </c>
      <c r="E24" s="51" t="e">
        <f>'NFR-budsjett_FL'!E24</f>
        <v>#REF!</v>
      </c>
      <c r="F24" s="51" t="e">
        <f>'NFR-budsjett_FL'!F24</f>
        <v>#REF!</v>
      </c>
      <c r="G24" s="51" t="e">
        <f>'NFR-budsjett_FL'!G24</f>
        <v>#REF!</v>
      </c>
      <c r="H24" s="51" t="e">
        <f>'NFR-budsjett_FL'!H24</f>
        <v>#REF!</v>
      </c>
      <c r="I24" s="51" t="e">
        <f>'NFR-budsjett_FL'!I24</f>
        <v>#REF!</v>
      </c>
      <c r="J24" s="51" t="e">
        <f>'NFR-budsjett_FL'!J24</f>
        <v>#REF!</v>
      </c>
      <c r="K24" s="51" t="e">
        <f>'NFR-budsjett_FL'!K24</f>
        <v>#REF!</v>
      </c>
      <c r="L24" s="51" t="e">
        <f>'NFR-budsjett_FL'!L24</f>
        <v>#REF!</v>
      </c>
      <c r="M24" s="51" t="e">
        <f t="shared" ref="M24" si="11">H24+I24+J24</f>
        <v>#REF!</v>
      </c>
      <c r="N24" s="51" t="e">
        <f t="shared" si="9"/>
        <v>#REF!</v>
      </c>
      <c r="O24" s="48">
        <f t="shared" si="10"/>
        <v>0</v>
      </c>
    </row>
    <row r="25" spans="2:15" x14ac:dyDescent="0.2">
      <c r="B25" t="s">
        <v>444</v>
      </c>
      <c r="C25" s="51" t="e">
        <f>'NFR-budsjett_FL'!C25</f>
        <v>#REF!</v>
      </c>
      <c r="D25" s="51" t="e">
        <f>'NFR-budsjett_FL'!D25</f>
        <v>#REF!</v>
      </c>
      <c r="E25" s="51" t="e">
        <f>'NFR-budsjett_FL'!E25</f>
        <v>#REF!</v>
      </c>
      <c r="F25" s="51" t="e">
        <f>'NFR-budsjett_FL'!F25</f>
        <v>#REF!</v>
      </c>
      <c r="G25" s="51" t="e">
        <f>'NFR-budsjett_FL'!G25</f>
        <v>#REF!</v>
      </c>
      <c r="H25" s="51" t="e">
        <f>'NFR-budsjett_FL'!H25</f>
        <v>#REF!</v>
      </c>
      <c r="I25" s="51" t="e">
        <f>'NFR-budsjett_FL'!I25</f>
        <v>#REF!</v>
      </c>
      <c r="J25" s="51" t="e">
        <f>'NFR-budsjett_FL'!J25</f>
        <v>#REF!</v>
      </c>
      <c r="K25" s="51" t="e">
        <f>'NFR-budsjett_FL'!K25</f>
        <v>#REF!</v>
      </c>
      <c r="L25" s="51" t="e">
        <f>'NFR-budsjett_FL'!L25</f>
        <v>#REF!</v>
      </c>
      <c r="M25" s="51" t="e">
        <f>-IF(#REF!="Fast beløp",#REF!,Budsjett!#REF!)</f>
        <v>#REF!</v>
      </c>
      <c r="N25" s="51" t="e">
        <f t="shared" si="9"/>
        <v>#REF!</v>
      </c>
      <c r="O25" s="48">
        <f t="shared" si="10"/>
        <v>0</v>
      </c>
    </row>
    <row r="26" spans="2:15" x14ac:dyDescent="0.2">
      <c r="B26" t="s">
        <v>445</v>
      </c>
      <c r="C26" s="51" t="e">
        <f>'NFR-budsjett_FL'!C26</f>
        <v>#REF!</v>
      </c>
      <c r="D26" s="51" t="e">
        <f>'NFR-budsjett_FL'!D26</f>
        <v>#REF!</v>
      </c>
      <c r="E26" s="51" t="e">
        <f>'NFR-budsjett_FL'!E26</f>
        <v>#REF!</v>
      </c>
      <c r="F26" s="51" t="e">
        <f>'NFR-budsjett_FL'!F26</f>
        <v>#REF!</v>
      </c>
      <c r="G26" s="51" t="e">
        <f>'NFR-budsjett_FL'!G26</f>
        <v>#REF!</v>
      </c>
      <c r="H26" s="51" t="e">
        <f>'NFR-budsjett_FL'!H26</f>
        <v>#REF!</v>
      </c>
      <c r="I26" s="51" t="e">
        <f>'NFR-budsjett_FL'!I26</f>
        <v>#REF!</v>
      </c>
      <c r="J26" s="51" t="e">
        <f>'NFR-budsjett_FL'!J26</f>
        <v>#REF!</v>
      </c>
      <c r="K26" s="51" t="e">
        <f>'NFR-budsjett_FL'!K26</f>
        <v>#REF!</v>
      </c>
      <c r="L26" s="51" t="e">
        <f>'NFR-budsjett_FL'!L26</f>
        <v>#REF!</v>
      </c>
      <c r="M26" s="51" t="e">
        <f>-IF(Registrering!#REF!="Fast beløp",Budsjett!#REF!,Budsjett!#REF!)+Budsjett!#REF!</f>
        <v>#REF!</v>
      </c>
      <c r="N26" s="51" t="e">
        <f t="shared" si="9"/>
        <v>#REF!</v>
      </c>
      <c r="O26" s="48">
        <f t="shared" si="10"/>
        <v>0</v>
      </c>
    </row>
    <row r="27" spans="2:15" ht="15" x14ac:dyDescent="0.25">
      <c r="B27" s="12" t="s">
        <v>433</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333">
        <f>IFERROR(N27/N27,0)</f>
        <v>0</v>
      </c>
    </row>
    <row r="28" spans="2:15" x14ac:dyDescent="0.2">
      <c r="B28" s="53"/>
      <c r="C28" s="54"/>
      <c r="D28" s="54"/>
      <c r="E28" s="54"/>
      <c r="F28" s="54"/>
      <c r="G28" s="54"/>
      <c r="H28" s="54"/>
      <c r="I28" s="54"/>
      <c r="J28" s="54"/>
      <c r="K28" s="54"/>
      <c r="L28" s="54"/>
      <c r="M28" s="54"/>
      <c r="N28" s="54"/>
    </row>
    <row r="29" spans="2:15" ht="15" x14ac:dyDescent="0.25">
      <c r="B29" s="43" t="s">
        <v>446</v>
      </c>
    </row>
    <row r="30" spans="2:15" x14ac:dyDescent="0.2">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428</v>
      </c>
      <c r="N30" s="49" t="s">
        <v>141</v>
      </c>
    </row>
    <row r="31" spans="2:15" x14ac:dyDescent="0.2">
      <c r="B31" t="s">
        <v>447</v>
      </c>
      <c r="C31" s="55">
        <f>'NFR-budsjett_FL'!C31</f>
        <v>0</v>
      </c>
      <c r="D31" s="55">
        <f>'NFR-budsjett_FL'!D31</f>
        <v>0</v>
      </c>
      <c r="E31" s="55">
        <f>'NFR-budsjett_FL'!E31</f>
        <v>0</v>
      </c>
      <c r="F31" s="55">
        <f>'NFR-budsjett_FL'!F31</f>
        <v>0</v>
      </c>
      <c r="G31" s="55">
        <f>'NFR-budsjett_FL'!G31</f>
        <v>0</v>
      </c>
      <c r="H31" s="55">
        <f>'NFR-budsjett_FL'!H31</f>
        <v>0</v>
      </c>
      <c r="I31" s="55">
        <f>'NFR-budsjett_FL'!I31</f>
        <v>0</v>
      </c>
      <c r="J31" s="55">
        <f>'NFR-budsjett_FL'!J31</f>
        <v>0</v>
      </c>
      <c r="K31" s="55">
        <f>'NFR-budsjett_FL'!K31</f>
        <v>0</v>
      </c>
      <c r="L31" s="55">
        <f>'NFR-budsjett_FL'!L31</f>
        <v>0</v>
      </c>
      <c r="M31" s="55" t="e">
        <f>-SUMIF(Budsjett!#REF!,#REF!,Budsjett!#REF!)</f>
        <v>#REF!</v>
      </c>
      <c r="N31" s="51">
        <f>SUM(C31:L31)</f>
        <v>0</v>
      </c>
    </row>
    <row r="32" spans="2:15" x14ac:dyDescent="0.2">
      <c r="B32" t="s">
        <v>448</v>
      </c>
      <c r="C32" s="55">
        <f>'NFR-budsjett_FL'!C32</f>
        <v>0</v>
      </c>
      <c r="D32" s="55">
        <f>'NFR-budsjett_FL'!D32</f>
        <v>0</v>
      </c>
      <c r="E32" s="55">
        <f>'NFR-budsjett_FL'!E32</f>
        <v>0</v>
      </c>
      <c r="F32" s="55">
        <f>'NFR-budsjett_FL'!F32</f>
        <v>0</v>
      </c>
      <c r="G32" s="55">
        <f>'NFR-budsjett_FL'!G32</f>
        <v>0</v>
      </c>
      <c r="H32" s="55">
        <f>'NFR-budsjett_FL'!H32</f>
        <v>0</v>
      </c>
      <c r="I32" s="55">
        <f>'NFR-budsjett_FL'!I32</f>
        <v>0</v>
      </c>
      <c r="J32" s="55">
        <f>'NFR-budsjett_FL'!J32</f>
        <v>0</v>
      </c>
      <c r="K32" s="55">
        <f>'NFR-budsjett_FL'!K32</f>
        <v>0</v>
      </c>
      <c r="L32" s="55">
        <f>'NFR-budsjett_FL'!L32</f>
        <v>0</v>
      </c>
      <c r="M32" s="55">
        <f>-SUMIF(Budsjett!$EM$3:$EM$14,#REF!,Budsjett!FA3:FA14)</f>
        <v>0</v>
      </c>
      <c r="N32" s="51">
        <f t="shared" ref="N32:N37" si="14">SUM(C32:L32)</f>
        <v>0</v>
      </c>
    </row>
    <row r="33" spans="2:14" x14ac:dyDescent="0.2">
      <c r="B33" t="s">
        <v>449</v>
      </c>
      <c r="C33" s="55">
        <f>'NFR-budsjett_FL'!C33</f>
        <v>0</v>
      </c>
      <c r="D33" s="55">
        <f>'NFR-budsjett_FL'!D33</f>
        <v>0</v>
      </c>
      <c r="E33" s="55">
        <f>'NFR-budsjett_FL'!E33</f>
        <v>0</v>
      </c>
      <c r="F33" s="55">
        <f>'NFR-budsjett_FL'!F33</f>
        <v>0</v>
      </c>
      <c r="G33" s="55">
        <f>'NFR-budsjett_FL'!G33</f>
        <v>0</v>
      </c>
      <c r="H33" s="55">
        <f>'NFR-budsjett_FL'!H33</f>
        <v>0</v>
      </c>
      <c r="I33" s="55">
        <f>'NFR-budsjett_FL'!I33</f>
        <v>0</v>
      </c>
      <c r="J33" s="55">
        <f>'NFR-budsjett_FL'!J33</f>
        <v>0</v>
      </c>
      <c r="K33" s="55">
        <f>'NFR-budsjett_FL'!K33</f>
        <v>0</v>
      </c>
      <c r="L33" s="55">
        <f>'NFR-budsjett_FL'!L33</f>
        <v>0</v>
      </c>
      <c r="M33" s="55">
        <f>-SUMIF(Budsjett!$EM$3:$EM$14,#REF!,Budsjett!FA3:FA14)</f>
        <v>0</v>
      </c>
      <c r="N33" s="51">
        <f t="shared" si="14"/>
        <v>0</v>
      </c>
    </row>
    <row r="34" spans="2:14" x14ac:dyDescent="0.2">
      <c r="B34" t="s">
        <v>450</v>
      </c>
      <c r="C34" s="55">
        <f>'NFR-budsjett_FL'!C34</f>
        <v>0</v>
      </c>
      <c r="D34" s="55">
        <f>'NFR-budsjett_FL'!D34</f>
        <v>0</v>
      </c>
      <c r="E34" s="55">
        <f>'NFR-budsjett_FL'!E34</f>
        <v>0</v>
      </c>
      <c r="F34" s="55">
        <f>'NFR-budsjett_FL'!F34</f>
        <v>0</v>
      </c>
      <c r="G34" s="55">
        <f>'NFR-budsjett_FL'!G34</f>
        <v>0</v>
      </c>
      <c r="H34" s="55">
        <f>'NFR-budsjett_FL'!H34</f>
        <v>0</v>
      </c>
      <c r="I34" s="55">
        <f>'NFR-budsjett_FL'!I34</f>
        <v>0</v>
      </c>
      <c r="J34" s="55">
        <f>'NFR-budsjett_FL'!J34</f>
        <v>0</v>
      </c>
      <c r="K34" s="55">
        <f>'NFR-budsjett_FL'!K34</f>
        <v>0</v>
      </c>
      <c r="L34" s="55">
        <f>'NFR-budsjett_FL'!L34</f>
        <v>0</v>
      </c>
      <c r="M34" s="55">
        <f t="shared" ref="M34:M41" si="15">H34+I34+J34</f>
        <v>0</v>
      </c>
      <c r="N34" s="51">
        <f t="shared" si="14"/>
        <v>0</v>
      </c>
    </row>
    <row r="35" spans="2:14" x14ac:dyDescent="0.2">
      <c r="B35" t="s">
        <v>451</v>
      </c>
      <c r="C35" s="55">
        <f>'NFR-budsjett_FL'!C35</f>
        <v>0</v>
      </c>
      <c r="D35" s="55">
        <f>'NFR-budsjett_FL'!D35</f>
        <v>0</v>
      </c>
      <c r="E35" s="55">
        <f>'NFR-budsjett_FL'!E35</f>
        <v>0</v>
      </c>
      <c r="F35" s="55">
        <f>'NFR-budsjett_FL'!F35</f>
        <v>0</v>
      </c>
      <c r="G35" s="55">
        <f>'NFR-budsjett_FL'!G35</f>
        <v>0</v>
      </c>
      <c r="H35" s="55">
        <f>'NFR-budsjett_FL'!H35</f>
        <v>0</v>
      </c>
      <c r="I35" s="55">
        <f>'NFR-budsjett_FL'!I35</f>
        <v>0</v>
      </c>
      <c r="J35" s="55">
        <f>'NFR-budsjett_FL'!J35</f>
        <v>0</v>
      </c>
      <c r="K35" s="55">
        <f>'NFR-budsjett_FL'!K35</f>
        <v>0</v>
      </c>
      <c r="L35" s="55">
        <f>'NFR-budsjett_FL'!L35</f>
        <v>0</v>
      </c>
      <c r="M35" s="55">
        <f t="shared" si="15"/>
        <v>0</v>
      </c>
      <c r="N35" s="51">
        <f t="shared" si="14"/>
        <v>0</v>
      </c>
    </row>
    <row r="36" spans="2:14" x14ac:dyDescent="0.2">
      <c r="B36" t="s">
        <v>452</v>
      </c>
      <c r="C36" s="55">
        <f>'NFR-budsjett_FL'!C36</f>
        <v>0</v>
      </c>
      <c r="D36" s="55">
        <f>'NFR-budsjett_FL'!D36</f>
        <v>0</v>
      </c>
      <c r="E36" s="55">
        <f>'NFR-budsjett_FL'!E36</f>
        <v>0</v>
      </c>
      <c r="F36" s="55">
        <f>'NFR-budsjett_FL'!F36</f>
        <v>0</v>
      </c>
      <c r="G36" s="55">
        <f>'NFR-budsjett_FL'!G36</f>
        <v>0</v>
      </c>
      <c r="H36" s="55">
        <f>'NFR-budsjett_FL'!H36</f>
        <v>0</v>
      </c>
      <c r="I36" s="55">
        <f>'NFR-budsjett_FL'!I36</f>
        <v>0</v>
      </c>
      <c r="J36" s="55">
        <f>'NFR-budsjett_FL'!J36</f>
        <v>0</v>
      </c>
      <c r="K36" s="55">
        <f>'NFR-budsjett_FL'!K36</f>
        <v>0</v>
      </c>
      <c r="L36" s="55">
        <f>'NFR-budsjett_FL'!L36</f>
        <v>0</v>
      </c>
      <c r="M36" s="55">
        <f t="shared" si="15"/>
        <v>0</v>
      </c>
      <c r="N36" s="51">
        <f t="shared" si="14"/>
        <v>0</v>
      </c>
    </row>
    <row r="37" spans="2:14" x14ac:dyDescent="0.2">
      <c r="B37" t="s">
        <v>453</v>
      </c>
      <c r="C37" s="55">
        <f>'NFR-budsjett_FL'!C37</f>
        <v>0</v>
      </c>
      <c r="D37" s="55">
        <f>'NFR-budsjett_FL'!D37</f>
        <v>0</v>
      </c>
      <c r="E37" s="55">
        <f>'NFR-budsjett_FL'!E37</f>
        <v>0</v>
      </c>
      <c r="F37" s="55">
        <f>'NFR-budsjett_FL'!F37</f>
        <v>0</v>
      </c>
      <c r="G37" s="55">
        <f>'NFR-budsjett_FL'!G37</f>
        <v>0</v>
      </c>
      <c r="H37" s="55">
        <f>'NFR-budsjett_FL'!H37</f>
        <v>0</v>
      </c>
      <c r="I37" s="55">
        <f>'NFR-budsjett_FL'!I37</f>
        <v>0</v>
      </c>
      <c r="J37" s="55">
        <f>'NFR-budsjett_FL'!J37</f>
        <v>0</v>
      </c>
      <c r="K37" s="55">
        <f>'NFR-budsjett_FL'!K37</f>
        <v>0</v>
      </c>
      <c r="L37" s="55">
        <f>'NFR-budsjett_FL'!L37</f>
        <v>0</v>
      </c>
      <c r="M37" s="55">
        <f t="shared" si="15"/>
        <v>0</v>
      </c>
      <c r="N37" s="51">
        <f t="shared" si="14"/>
        <v>0</v>
      </c>
    </row>
    <row r="38" spans="2:14" ht="15" x14ac:dyDescent="0.25">
      <c r="B38" s="12" t="s">
        <v>454</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t="e">
        <f t="shared" si="16"/>
        <v>#REF!</v>
      </c>
      <c r="N38" s="52">
        <f>SUM(N31:N37)</f>
        <v>0</v>
      </c>
    </row>
    <row r="39" spans="2:14" x14ac:dyDescent="0.2">
      <c r="B39" t="s">
        <v>430</v>
      </c>
      <c r="C39" s="51">
        <f>'NFR-budsjett_FL'!C39</f>
        <v>0</v>
      </c>
      <c r="D39" s="51">
        <f>'NFR-budsjett_FL'!D39</f>
        <v>0</v>
      </c>
      <c r="E39" s="51">
        <f>'NFR-budsjett_FL'!E39</f>
        <v>0</v>
      </c>
      <c r="F39" s="51">
        <f>'NFR-budsjett_FL'!F39</f>
        <v>0</v>
      </c>
      <c r="G39" s="51">
        <f>'NFR-budsjett_FL'!G39</f>
        <v>0</v>
      </c>
      <c r="H39" s="51">
        <f>'NFR-budsjett_FL'!H39</f>
        <v>0</v>
      </c>
      <c r="I39" s="51">
        <f>'NFR-budsjett_FL'!I39</f>
        <v>0</v>
      </c>
      <c r="J39" s="51">
        <f>'NFR-budsjett_FL'!J39</f>
        <v>0</v>
      </c>
      <c r="K39" s="51">
        <f>'NFR-budsjett_FL'!K39</f>
        <v>0</v>
      </c>
      <c r="L39" s="51">
        <f>'NFR-budsjett_FL'!L39</f>
        <v>0</v>
      </c>
      <c r="M39" s="55">
        <f t="shared" si="15"/>
        <v>0</v>
      </c>
      <c r="N39" s="51">
        <f>SUM(C39:L39)</f>
        <v>0</v>
      </c>
    </row>
    <row r="40" spans="2:14" x14ac:dyDescent="0.2">
      <c r="B40" t="s">
        <v>431</v>
      </c>
      <c r="C40" s="51">
        <f>'NFR-budsjett_FL'!C40</f>
        <v>0</v>
      </c>
      <c r="D40" s="51">
        <f>'NFR-budsjett_FL'!D40</f>
        <v>0</v>
      </c>
      <c r="E40" s="51">
        <f>'NFR-budsjett_FL'!E40</f>
        <v>0</v>
      </c>
      <c r="F40" s="51">
        <f>'NFR-budsjett_FL'!F40</f>
        <v>0</v>
      </c>
      <c r="G40" s="51">
        <f>'NFR-budsjett_FL'!G40</f>
        <v>0</v>
      </c>
      <c r="H40" s="51">
        <f>'NFR-budsjett_FL'!H40</f>
        <v>0</v>
      </c>
      <c r="I40" s="51">
        <f>'NFR-budsjett_FL'!I40</f>
        <v>0</v>
      </c>
      <c r="J40" s="51">
        <f>'NFR-budsjett_FL'!J40</f>
        <v>0</v>
      </c>
      <c r="K40" s="51">
        <f>'NFR-budsjett_FL'!K40</f>
        <v>0</v>
      </c>
      <c r="L40" s="51">
        <f>'NFR-budsjett_FL'!L40</f>
        <v>0</v>
      </c>
      <c r="M40" s="55">
        <f t="shared" si="15"/>
        <v>0</v>
      </c>
      <c r="N40" s="51">
        <f t="shared" ref="N40:N41" si="17">SUM(C40:L40)</f>
        <v>0</v>
      </c>
    </row>
    <row r="41" spans="2:14" x14ac:dyDescent="0.2">
      <c r="B41" t="s">
        <v>432</v>
      </c>
      <c r="C41" s="51">
        <f>'NFR-budsjett_FL'!C41</f>
        <v>0</v>
      </c>
      <c r="D41" s="51">
        <f>'NFR-budsjett_FL'!D41</f>
        <v>0</v>
      </c>
      <c r="E41" s="51">
        <f>'NFR-budsjett_FL'!E41</f>
        <v>0</v>
      </c>
      <c r="F41" s="51">
        <f>'NFR-budsjett_FL'!F41</f>
        <v>0</v>
      </c>
      <c r="G41" s="51">
        <f>'NFR-budsjett_FL'!G41</f>
        <v>0</v>
      </c>
      <c r="H41" s="51">
        <f>'NFR-budsjett_FL'!H41</f>
        <v>0</v>
      </c>
      <c r="I41" s="51">
        <f>'NFR-budsjett_FL'!I41</f>
        <v>0</v>
      </c>
      <c r="J41" s="51">
        <f>'NFR-budsjett_FL'!J41</f>
        <v>0</v>
      </c>
      <c r="K41" s="51">
        <f>'NFR-budsjett_FL'!K41</f>
        <v>0</v>
      </c>
      <c r="L41" s="51">
        <f>'NFR-budsjett_FL'!L41</f>
        <v>0</v>
      </c>
      <c r="M41" s="55">
        <f t="shared" si="15"/>
        <v>0</v>
      </c>
      <c r="N41" s="51">
        <f t="shared" si="17"/>
        <v>0</v>
      </c>
    </row>
    <row r="42" spans="2:14" ht="15" x14ac:dyDescent="0.25">
      <c r="B42" s="12" t="s">
        <v>445</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t="e">
        <f t="shared" si="18"/>
        <v>#REF!</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0070C0"/>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455</v>
      </c>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e">
        <f>Budsjett!#REF!</f>
        <v>#REF!</v>
      </c>
      <c r="N4" s="49" t="s">
        <v>141</v>
      </c>
    </row>
    <row r="5" spans="2:14" x14ac:dyDescent="0.2">
      <c r="B5" s="2" t="s">
        <v>187</v>
      </c>
      <c r="C5" s="452">
        <f>'NFR-budsjett_FL'!C5+'NFR - Partner 1'!C5+'NFR - Partner 2'!C5+'NFR - Partner 3'!C5+'NFR - Partner 4'!C5+'NFR - Partner 5'!C5+'NFR - Partner 6'!C5+'NFR - Partner 7'!C5+'NFR - Partner 8'!C5+'NFR - Partner 9'!C5+'NFR - Partner 10'!C5</f>
        <v>0</v>
      </c>
      <c r="D5" s="452">
        <f>'NFR-budsjett_FL'!D5+'NFR - Partner 1'!D5+'NFR - Partner 2'!D5+'NFR - Partner 3'!D5+'NFR - Partner 4'!D5+'NFR - Partner 5'!D5+'NFR - Partner 6'!D5+'NFR - Partner 7'!D5+'NFR - Partner 8'!D5+'NFR - Partner 9'!D5+'NFR - Partner 10'!D5</f>
        <v>0</v>
      </c>
      <c r="E5" s="452">
        <f>'NFR-budsjett_FL'!E5+'NFR - Partner 1'!E5+'NFR - Partner 2'!E5+'NFR - Partner 3'!E5+'NFR - Partner 4'!E5+'NFR - Partner 5'!E5+'NFR - Partner 6'!E5+'NFR - Partner 7'!E5+'NFR - Partner 8'!E5+'NFR - Partner 9'!E5+'NFR - Partner 10'!E5</f>
        <v>0</v>
      </c>
      <c r="F5" s="452">
        <f>'NFR-budsjett_FL'!F5+'NFR - Partner 1'!F5+'NFR - Partner 2'!F5+'NFR - Partner 3'!F5+'NFR - Partner 4'!F5+'NFR - Partner 5'!F5+'NFR - Partner 6'!F5+'NFR - Partner 7'!F5+'NFR - Partner 8'!F5+'NFR - Partner 9'!F5+'NFR - Partner 10'!F5</f>
        <v>0</v>
      </c>
      <c r="G5" s="452">
        <f>'NFR-budsjett_FL'!G5+'NFR - Partner 1'!G5+'NFR - Partner 2'!G5+'NFR - Partner 3'!G5+'NFR - Partner 4'!G5+'NFR - Partner 5'!G5+'NFR - Partner 6'!G5+'NFR - Partner 7'!G5+'NFR - Partner 8'!G5+'NFR - Partner 9'!G5+'NFR - Partner 10'!G5</f>
        <v>0</v>
      </c>
      <c r="H5" s="452">
        <f>'NFR-budsjett_FL'!H5+'NFR - Partner 1'!H5+'NFR - Partner 2'!H5+'NFR - Partner 3'!H5+'NFR - Partner 4'!H5+'NFR - Partner 5'!H5+'NFR - Partner 6'!H5+'NFR - Partner 7'!H5+'NFR - Partner 8'!H5+'NFR - Partner 9'!H5+'NFR - Partner 10'!H5</f>
        <v>0</v>
      </c>
      <c r="I5" s="452">
        <f>'NFR-budsjett_FL'!I5+'NFR - Partner 1'!I5+'NFR - Partner 2'!I5+'NFR - Partner 3'!I5+'NFR - Partner 4'!I5+'NFR - Partner 5'!I5+'NFR - Partner 6'!I5+'NFR - Partner 7'!I5+'NFR - Partner 8'!I5+'NFR - Partner 9'!I5+'NFR - Partner 10'!I5</f>
        <v>0</v>
      </c>
      <c r="J5" s="452">
        <f>'NFR-budsjett_FL'!J5+'NFR - Partner 1'!J5+'NFR - Partner 2'!J5+'NFR - Partner 3'!J5+'NFR - Partner 4'!J5+'NFR - Partner 5'!J5+'NFR - Partner 6'!J5+'NFR - Partner 7'!J5+'NFR - Partner 8'!J5+'NFR - Partner 9'!J5+'NFR - Partner 10'!J5</f>
        <v>0</v>
      </c>
      <c r="K5" s="452">
        <f>'NFR-budsjett_FL'!K5+'NFR - Partner 1'!K5+'NFR - Partner 2'!K5+'NFR - Partner 3'!K5+'NFR - Partner 4'!K5+'NFR - Partner 5'!K5+'NFR - Partner 6'!K5+'NFR - Partner 7'!K5+'NFR - Partner 8'!K5+'NFR - Partner 9'!K5+'NFR - Partner 10'!K5</f>
        <v>0</v>
      </c>
      <c r="L5" s="452">
        <f>'NFR-budsjett_FL'!L5+'NFR - Partner 1'!L5+'NFR - Partner 2'!L5+'NFR - Partner 3'!L5+'NFR - Partner 4'!L5+'NFR - Partner 5'!L5+'NFR - Partner 6'!L5+'NFR - Partner 7'!L5+'NFR - Partner 8'!L5+'NFR - Partner 9'!L5+'NFR - Partner 10'!L5</f>
        <v>0</v>
      </c>
      <c r="M5" s="452">
        <f>H5+I5+J5</f>
        <v>0</v>
      </c>
      <c r="N5" s="452">
        <f>SUM(C5:L5)</f>
        <v>0</v>
      </c>
    </row>
    <row r="6" spans="2:14" x14ac:dyDescent="0.2">
      <c r="B6" s="2" t="s">
        <v>406</v>
      </c>
      <c r="C6" s="452">
        <f>'NFR-budsjett_FL'!C6+'NFR - Partner 1'!C6+'NFR - Partner 2'!C6+'NFR - Partner 3'!C6+'NFR - Partner 4'!C6+'NFR - Partner 5'!C6+'NFR - Partner 6'!C6+'NFR - Partner 7'!C6+'NFR - Partner 8'!C6+'NFR - Partner 9'!C6+'NFR - Partner 10'!C6</f>
        <v>0</v>
      </c>
      <c r="D6" s="452">
        <f>'NFR-budsjett_FL'!D6+'NFR - Partner 1'!D6+'NFR - Partner 2'!D6+'NFR - Partner 3'!D6+'NFR - Partner 4'!D6+'NFR - Partner 5'!D6+'NFR - Partner 6'!D6+'NFR - Partner 7'!D6+'NFR - Partner 8'!D6+'NFR - Partner 9'!D6+'NFR - Partner 10'!D6</f>
        <v>0</v>
      </c>
      <c r="E6" s="452">
        <f>'NFR-budsjett_FL'!E6+'NFR - Partner 1'!E6+'NFR - Partner 2'!E6+'NFR - Partner 3'!E6+'NFR - Partner 4'!E6+'NFR - Partner 5'!E6+'NFR - Partner 6'!E6+'NFR - Partner 7'!E6+'NFR - Partner 8'!E6+'NFR - Partner 9'!E6+'NFR - Partner 10'!E6</f>
        <v>0</v>
      </c>
      <c r="F6" s="452">
        <f>'NFR-budsjett_FL'!F6+'NFR - Partner 1'!F6+'NFR - Partner 2'!F6+'NFR - Partner 3'!F6+'NFR - Partner 4'!F6+'NFR - Partner 5'!F6+'NFR - Partner 6'!F6+'NFR - Partner 7'!F6+'NFR - Partner 8'!F6+'NFR - Partner 9'!F6+'NFR - Partner 10'!F6</f>
        <v>0</v>
      </c>
      <c r="G6" s="452">
        <f>'NFR-budsjett_FL'!G6+'NFR - Partner 1'!G6+'NFR - Partner 2'!G6+'NFR - Partner 3'!G6+'NFR - Partner 4'!G6+'NFR - Partner 5'!G6+'NFR - Partner 6'!G6+'NFR - Partner 7'!G6+'NFR - Partner 8'!G6+'NFR - Partner 9'!G6+'NFR - Partner 10'!G6</f>
        <v>0</v>
      </c>
      <c r="H6" s="452">
        <f>'NFR-budsjett_FL'!H6+'NFR - Partner 1'!H6+'NFR - Partner 2'!H6+'NFR - Partner 3'!H6+'NFR - Partner 4'!H6+'NFR - Partner 5'!H6+'NFR - Partner 6'!H6+'NFR - Partner 7'!H6+'NFR - Partner 8'!H6+'NFR - Partner 9'!H6+'NFR - Partner 10'!H6</f>
        <v>0</v>
      </c>
      <c r="I6" s="452">
        <f>'NFR-budsjett_FL'!I6+'NFR - Partner 1'!I6+'NFR - Partner 2'!I6+'NFR - Partner 3'!I6+'NFR - Partner 4'!I6+'NFR - Partner 5'!I6+'NFR - Partner 6'!I6+'NFR - Partner 7'!I6+'NFR - Partner 8'!I6+'NFR - Partner 9'!I6+'NFR - Partner 10'!I6</f>
        <v>0</v>
      </c>
      <c r="J6" s="452">
        <f>'NFR-budsjett_FL'!J6+'NFR - Partner 1'!J6+'NFR - Partner 2'!J6+'NFR - Partner 3'!J6+'NFR - Partner 4'!J6+'NFR - Partner 5'!J6+'NFR - Partner 6'!J6+'NFR - Partner 7'!J6+'NFR - Partner 8'!J6+'NFR - Partner 9'!J6+'NFR - Partner 10'!J6</f>
        <v>0</v>
      </c>
      <c r="K6" s="452">
        <f>'NFR-budsjett_FL'!K6+'NFR - Partner 1'!K6+'NFR - Partner 2'!K6+'NFR - Partner 3'!K6+'NFR - Partner 4'!K6+'NFR - Partner 5'!K6+'NFR - Partner 6'!K6+'NFR - Partner 7'!K6+'NFR - Partner 8'!K6+'NFR - Partner 9'!K6+'NFR - Partner 10'!K6</f>
        <v>0</v>
      </c>
      <c r="L6" s="452">
        <f>'NFR-budsjett_FL'!L6+'NFR - Partner 1'!L6+'NFR - Partner 2'!L6+'NFR - Partner 3'!L6+'NFR - Partner 4'!L6+'NFR - Partner 5'!L6+'NFR - Partner 6'!L6+'NFR - Partner 7'!L6+'NFR - Partner 8'!L6+'NFR - Partner 9'!L6+'NFR - Partner 10'!L6</f>
        <v>0</v>
      </c>
      <c r="M6" s="452">
        <f t="shared" ref="M6" si="0">H6+I6+J6</f>
        <v>0</v>
      </c>
      <c r="N6" s="452">
        <f t="shared" ref="N6:N8" si="1">SUM(C6:L6)</f>
        <v>0</v>
      </c>
    </row>
    <row r="7" spans="2:14" x14ac:dyDescent="0.2">
      <c r="B7" s="2" t="s">
        <v>407</v>
      </c>
      <c r="C7" s="452">
        <f>'NFR-budsjett_FL'!C7+'NFR - Partner 1'!C7+'NFR - Partner 2'!C7+'NFR - Partner 3'!C7+'NFR - Partner 4'!C7+'NFR - Partner 5'!C7+'NFR - Partner 6'!C7+'NFR - Partner 7'!C7+'NFR - Partner 8'!C7+'NFR - Partner 9'!C7+'NFR - Partner 10'!C7</f>
        <v>0</v>
      </c>
      <c r="D7" s="452">
        <f>'NFR-budsjett_FL'!D7+'NFR - Partner 1'!D7+'NFR - Partner 2'!D7+'NFR - Partner 3'!D7+'NFR - Partner 4'!D7+'NFR - Partner 5'!D7+'NFR - Partner 6'!D7+'NFR - Partner 7'!D7+'NFR - Partner 8'!D7+'NFR - Partner 9'!D7+'NFR - Partner 10'!D7</f>
        <v>0</v>
      </c>
      <c r="E7" s="452">
        <f>'NFR-budsjett_FL'!E7+'NFR - Partner 1'!E7+'NFR - Partner 2'!E7+'NFR - Partner 3'!E7+'NFR - Partner 4'!E7+'NFR - Partner 5'!E7+'NFR - Partner 6'!E7+'NFR - Partner 7'!E7+'NFR - Partner 8'!E7+'NFR - Partner 9'!E7+'NFR - Partner 10'!E7</f>
        <v>0</v>
      </c>
      <c r="F7" s="452">
        <f>'NFR-budsjett_FL'!F7+'NFR - Partner 1'!F7+'NFR - Partner 2'!F7+'NFR - Partner 3'!F7+'NFR - Partner 4'!F7+'NFR - Partner 5'!F7+'NFR - Partner 6'!F7+'NFR - Partner 7'!F7+'NFR - Partner 8'!F7+'NFR - Partner 9'!F7+'NFR - Partner 10'!F7</f>
        <v>0</v>
      </c>
      <c r="G7" s="452">
        <f>'NFR-budsjett_FL'!G7+'NFR - Partner 1'!G7+'NFR - Partner 2'!G7+'NFR - Partner 3'!G7+'NFR - Partner 4'!G7+'NFR - Partner 5'!G7+'NFR - Partner 6'!G7+'NFR - Partner 7'!G7+'NFR - Partner 8'!G7+'NFR - Partner 9'!G7+'NFR - Partner 10'!G7</f>
        <v>0</v>
      </c>
      <c r="H7" s="452">
        <f>'NFR-budsjett_FL'!H7+'NFR - Partner 1'!H7+'NFR - Partner 2'!H7+'NFR - Partner 3'!H7+'NFR - Partner 4'!H7+'NFR - Partner 5'!H7+'NFR - Partner 6'!H7+'NFR - Partner 7'!H7+'NFR - Partner 8'!H7+'NFR - Partner 9'!H7+'NFR - Partner 10'!H7</f>
        <v>0</v>
      </c>
      <c r="I7" s="452">
        <f>'NFR-budsjett_FL'!I7+'NFR - Partner 1'!I7+'NFR - Partner 2'!I7+'NFR - Partner 3'!I7+'NFR - Partner 4'!I7+'NFR - Partner 5'!I7+'NFR - Partner 6'!I7+'NFR - Partner 7'!I7+'NFR - Partner 8'!I7+'NFR - Partner 9'!I7+'NFR - Partner 10'!I7</f>
        <v>0</v>
      </c>
      <c r="J7" s="452">
        <f>'NFR-budsjett_FL'!J7+'NFR - Partner 1'!J7+'NFR - Partner 2'!J7+'NFR - Partner 3'!J7+'NFR - Partner 4'!J7+'NFR - Partner 5'!J7+'NFR - Partner 6'!J7+'NFR - Partner 7'!J7+'NFR - Partner 8'!J7+'NFR - Partner 9'!J7+'NFR - Partner 10'!J7</f>
        <v>0</v>
      </c>
      <c r="K7" s="452">
        <f>'NFR-budsjett_FL'!K7+'NFR - Partner 1'!K7+'NFR - Partner 2'!K7+'NFR - Partner 3'!K7+'NFR - Partner 4'!K7+'NFR - Partner 5'!K7+'NFR - Partner 6'!K7+'NFR - Partner 7'!K7+'NFR - Partner 8'!K7+'NFR - Partner 9'!K7+'NFR - Partner 10'!K7</f>
        <v>0</v>
      </c>
      <c r="L7" s="452">
        <f>'NFR-budsjett_FL'!L7+'NFR - Partner 1'!L7+'NFR - Partner 2'!L7+'NFR - Partner 3'!L7+'NFR - Partner 4'!L7+'NFR - Partner 5'!L7+'NFR - Partner 6'!L7+'NFR - Partner 7'!L7+'NFR - Partner 8'!L7+'NFR - Partner 9'!L7+'NFR - Partner 10'!L7</f>
        <v>0</v>
      </c>
      <c r="M7" s="452" t="e">
        <f>Budsjett!#REF!+Budsjett!#REF!</f>
        <v>#REF!</v>
      </c>
      <c r="N7" s="452">
        <f t="shared" si="1"/>
        <v>0</v>
      </c>
    </row>
    <row r="8" spans="2:14" x14ac:dyDescent="0.2">
      <c r="B8" s="2" t="s">
        <v>408</v>
      </c>
      <c r="C8" s="452">
        <f>'NFR-budsjett_FL'!C8+'NFR - Partner 1'!C8+'NFR - Partner 2'!C8+'NFR - Partner 3'!C8+'NFR - Partner 4'!C8+'NFR - Partner 5'!C8+'NFR - Partner 6'!C8+'NFR - Partner 7'!C8+'NFR - Partner 8'!C8+'NFR - Partner 9'!C8+'NFR - Partner 10'!C8</f>
        <v>0</v>
      </c>
      <c r="D8" s="452">
        <f>'NFR-budsjett_FL'!D8+'NFR - Partner 1'!D8+'NFR - Partner 2'!D8+'NFR - Partner 3'!D8+'NFR - Partner 4'!D8+'NFR - Partner 5'!D8+'NFR - Partner 6'!D8+'NFR - Partner 7'!D8+'NFR - Partner 8'!D8+'NFR - Partner 9'!D8+'NFR - Partner 10'!D8</f>
        <v>0</v>
      </c>
      <c r="E8" s="452">
        <f>'NFR-budsjett_FL'!E8+'NFR - Partner 1'!E8+'NFR - Partner 2'!E8+'NFR - Partner 3'!E8+'NFR - Partner 4'!E8+'NFR - Partner 5'!E8+'NFR - Partner 6'!E8+'NFR - Partner 7'!E8+'NFR - Partner 8'!E8+'NFR - Partner 9'!E8+'NFR - Partner 10'!E8</f>
        <v>0</v>
      </c>
      <c r="F8" s="452">
        <f>'NFR-budsjett_FL'!F8+'NFR - Partner 1'!F8+'NFR - Partner 2'!F8+'NFR - Partner 3'!F8+'NFR - Partner 4'!F8+'NFR - Partner 5'!F8+'NFR - Partner 6'!F8+'NFR - Partner 7'!F8+'NFR - Partner 8'!F8+'NFR - Partner 9'!F8+'NFR - Partner 10'!F8</f>
        <v>0</v>
      </c>
      <c r="G8" s="452">
        <f>'NFR-budsjett_FL'!G8+'NFR - Partner 1'!G8+'NFR - Partner 2'!G8+'NFR - Partner 3'!G8+'NFR - Partner 4'!G8+'NFR - Partner 5'!G8+'NFR - Partner 6'!G8+'NFR - Partner 7'!G8+'NFR - Partner 8'!G8+'NFR - Partner 9'!G8+'NFR - Partner 10'!G8</f>
        <v>0</v>
      </c>
      <c r="H8" s="452">
        <f>'NFR-budsjett_FL'!H8+'NFR - Partner 1'!H8+'NFR - Partner 2'!H8+'NFR - Partner 3'!H8+'NFR - Partner 4'!H8+'NFR - Partner 5'!H8+'NFR - Partner 6'!H8+'NFR - Partner 7'!H8+'NFR - Partner 8'!H8+'NFR - Partner 9'!H8+'NFR - Partner 10'!H8</f>
        <v>0</v>
      </c>
      <c r="I8" s="452">
        <f>'NFR-budsjett_FL'!I8+'NFR - Partner 1'!I8+'NFR - Partner 2'!I8+'NFR - Partner 3'!I8+'NFR - Partner 4'!I8+'NFR - Partner 5'!I8+'NFR - Partner 6'!I8+'NFR - Partner 7'!I8+'NFR - Partner 8'!I8+'NFR - Partner 9'!I8+'NFR - Partner 10'!I8</f>
        <v>0</v>
      </c>
      <c r="J8" s="452">
        <f>'NFR-budsjett_FL'!J8+'NFR - Partner 1'!J8+'NFR - Partner 2'!J8+'NFR - Partner 3'!J8+'NFR - Partner 4'!J8+'NFR - Partner 5'!J8+'NFR - Partner 6'!J8+'NFR - Partner 7'!J8+'NFR - Partner 8'!J8+'NFR - Partner 9'!J8+'NFR - Partner 10'!J8</f>
        <v>0</v>
      </c>
      <c r="K8" s="452">
        <f>'NFR-budsjett_FL'!K8+'NFR - Partner 1'!K8+'NFR - Partner 2'!K8+'NFR - Partner 3'!K8+'NFR - Partner 4'!K8+'NFR - Partner 5'!K8+'NFR - Partner 6'!K8+'NFR - Partner 7'!K8+'NFR - Partner 8'!K8+'NFR - Partner 9'!K8+'NFR - Partner 10'!K8</f>
        <v>0</v>
      </c>
      <c r="L8" s="452">
        <f>'NFR-budsjett_FL'!L8+'NFR - Partner 1'!L8+'NFR - Partner 2'!L8+'NFR - Partner 3'!L8+'NFR - Partner 4'!L8+'NFR - Partner 5'!L8+'NFR - Partner 6'!L8+'NFR - Partner 7'!L8+'NFR - Partner 8'!L8+'NFR - Partner 9'!L8+'NFR - Partner 10'!L8</f>
        <v>0</v>
      </c>
      <c r="M8" s="452" t="e">
        <f>Prosjektcontroller!N20</f>
        <v>#REF!</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53">
        <f>'NFR-budsjett_FL'!C13+'NFR - Partner 1'!C13+'NFR - Partner 2'!C13+'NFR - Partner 3'!C13+'NFR - Partner 4'!C13+'NFR - Partner 5'!C13+'NFR - Partner 6'!C13+'NFR - Partner 7'!C13+'NFR - Partner 8'!C13+'NFR - Partner 9'!C13+'NFR - Partner 10'!C13</f>
        <v>0</v>
      </c>
      <c r="D13" s="453">
        <f>'NFR-budsjett_FL'!D13+'NFR - Partner 1'!D13+'NFR - Partner 2'!D13+'NFR - Partner 3'!D13+'NFR - Partner 4'!D13+'NFR - Partner 5'!D13+'NFR - Partner 6'!D13+'NFR - Partner 7'!D13+'NFR - Partner 8'!D13+'NFR - Partner 9'!D13+'NFR - Partner 10'!D13</f>
        <v>0</v>
      </c>
      <c r="E13" s="453">
        <f>'NFR-budsjett_FL'!E13+'NFR - Partner 1'!E13+'NFR - Partner 2'!E13+'NFR - Partner 3'!E13+'NFR - Partner 4'!E13+'NFR - Partner 5'!E13+'NFR - Partner 6'!E13+'NFR - Partner 7'!E13+'NFR - Partner 8'!E13+'NFR - Partner 9'!E13+'NFR - Partner 10'!E13</f>
        <v>0</v>
      </c>
      <c r="F13" s="453">
        <f>'NFR-budsjett_FL'!F13+'NFR - Partner 1'!F13+'NFR - Partner 2'!F13+'NFR - Partner 3'!F13+'NFR - Partner 4'!F13+'NFR - Partner 5'!F13+'NFR - Partner 6'!F13+'NFR - Partner 7'!F13+'NFR - Partner 8'!F13+'NFR - Partner 9'!F13+'NFR - Partner 10'!F13</f>
        <v>0</v>
      </c>
      <c r="G13" s="453">
        <f>'NFR-budsjett_FL'!G13+'NFR - Partner 1'!G13+'NFR - Partner 2'!G13+'NFR - Partner 3'!G13+'NFR - Partner 4'!G13+'NFR - Partner 5'!G13+'NFR - Partner 6'!G13+'NFR - Partner 7'!G13+'NFR - Partner 8'!G13+'NFR - Partner 9'!G13+'NFR - Partner 10'!G13</f>
        <v>0</v>
      </c>
      <c r="H13" s="453">
        <f>'NFR-budsjett_FL'!H13+'NFR - Partner 1'!H13+'NFR - Partner 2'!H13+'NFR - Partner 3'!H13+'NFR - Partner 4'!H13+'NFR - Partner 5'!H13+'NFR - Partner 6'!H13+'NFR - Partner 7'!H13+'NFR - Partner 8'!H13+'NFR - Partner 9'!H13+'NFR - Partner 10'!H13</f>
        <v>0</v>
      </c>
      <c r="I13" s="453">
        <f>'NFR-budsjett_FL'!I13+'NFR - Partner 1'!I13+'NFR - Partner 2'!I13+'NFR - Partner 3'!I13+'NFR - Partner 4'!I13+'NFR - Partner 5'!I13+'NFR - Partner 6'!I13+'NFR - Partner 7'!I13+'NFR - Partner 8'!I13+'NFR - Partner 9'!I13+'NFR - Partner 10'!I13</f>
        <v>0</v>
      </c>
      <c r="J13" s="453">
        <f>'NFR-budsjett_FL'!J13+'NFR - Partner 1'!J13+'NFR - Partner 2'!J13+'NFR - Partner 3'!J13+'NFR - Partner 4'!J13+'NFR - Partner 5'!J13+'NFR - Partner 6'!J13+'NFR - Partner 7'!J13+'NFR - Partner 8'!J13+'NFR - Partner 9'!J13+'NFR - Partner 10'!J13</f>
        <v>0</v>
      </c>
      <c r="K13" s="453">
        <f>'NFR-budsjett_FL'!K13+'NFR - Partner 1'!K13+'NFR - Partner 2'!K13+'NFR - Partner 3'!K13+'NFR - Partner 4'!K13+'NFR - Partner 5'!K13+'NFR - Partner 6'!K13+'NFR - Partner 7'!K13+'NFR - Partner 8'!K13+'NFR - Partner 9'!K13+'NFR - Partner 10'!K13</f>
        <v>0</v>
      </c>
      <c r="L13" s="453">
        <f>'NFR-budsjett_FL'!L13+'NFR - Partner 1'!L13+'NFR - Partner 2'!L13+'NFR - Partner 3'!L13+'NFR - Partner 4'!L13+'NFR - Partner 5'!L13+'NFR - Partner 6'!L13+'NFR - Partner 7'!L13+'NFR - Partner 8'!L13+'NFR - Partner 9'!L13+'NFR - Partner 10'!L13</f>
        <v>0</v>
      </c>
      <c r="M13" s="452">
        <f>H13+I13+J13</f>
        <v>0</v>
      </c>
      <c r="N13" s="452">
        <f>SUM(C13:L13)</f>
        <v>0</v>
      </c>
    </row>
    <row r="14" spans="2:14" x14ac:dyDescent="0.2">
      <c r="B14" s="2" t="s">
        <v>412</v>
      </c>
      <c r="C14" s="454">
        <f>'NFR-budsjett_FL'!C14+'NFR - Partner 1'!C14+'NFR - Partner 2'!C14+'NFR - Partner 3'!C14+'NFR - Partner 4'!C14+'NFR - Partner 5'!C14+'NFR - Partner 6'!C14+'NFR - Partner 7'!C14+'NFR - Partner 8'!C14+'NFR - Partner 9'!C14+'NFR - Partner 10'!C14</f>
        <v>0</v>
      </c>
      <c r="D14" s="454">
        <f>'NFR-budsjett_FL'!D14+'NFR - Partner 1'!D14+'NFR - Partner 2'!D14+'NFR - Partner 3'!D14+'NFR - Partner 4'!D14+'NFR - Partner 5'!D14+'NFR - Partner 6'!D14+'NFR - Partner 7'!D14+'NFR - Partner 8'!D14+'NFR - Partner 9'!D14+'NFR - Partner 10'!D14</f>
        <v>0</v>
      </c>
      <c r="E14" s="454">
        <f>'NFR-budsjett_FL'!E14+'NFR - Partner 1'!E14+'NFR - Partner 2'!E14+'NFR - Partner 3'!E14+'NFR - Partner 4'!E14+'NFR - Partner 5'!E14+'NFR - Partner 6'!E14+'NFR - Partner 7'!E14+'NFR - Partner 8'!E14+'NFR - Partner 9'!E14+'NFR - Partner 10'!E14</f>
        <v>0</v>
      </c>
      <c r="F14" s="454">
        <f>'NFR-budsjett_FL'!F14+'NFR - Partner 1'!F14+'NFR - Partner 2'!F14+'NFR - Partner 3'!F14+'NFR - Partner 4'!F14+'NFR - Partner 5'!F14+'NFR - Partner 6'!F14+'NFR - Partner 7'!F14+'NFR - Partner 8'!F14+'NFR - Partner 9'!F14+'NFR - Partner 10'!F14</f>
        <v>0</v>
      </c>
      <c r="G14" s="454">
        <f>'NFR-budsjett_FL'!G14+'NFR - Partner 1'!G14+'NFR - Partner 2'!G14+'NFR - Partner 3'!G14+'NFR - Partner 4'!G14+'NFR - Partner 5'!G14+'NFR - Partner 6'!G14+'NFR - Partner 7'!G14+'NFR - Partner 8'!G14+'NFR - Partner 9'!G14+'NFR - Partner 10'!G14</f>
        <v>0</v>
      </c>
      <c r="H14" s="454">
        <f>'NFR-budsjett_FL'!H14+'NFR - Partner 1'!H14+'NFR - Partner 2'!H14+'NFR - Partner 3'!H14+'NFR - Partner 4'!H14+'NFR - Partner 5'!H14+'NFR - Partner 6'!H14+'NFR - Partner 7'!H14+'NFR - Partner 8'!H14+'NFR - Partner 9'!H14+'NFR - Partner 10'!H14</f>
        <v>0</v>
      </c>
      <c r="I14" s="454">
        <f>'NFR-budsjett_FL'!I14+'NFR - Partner 1'!I14+'NFR - Partner 2'!I14+'NFR - Partner 3'!I14+'NFR - Partner 4'!I14+'NFR - Partner 5'!I14+'NFR - Partner 6'!I14+'NFR - Partner 7'!I14+'NFR - Partner 8'!I14+'NFR - Partner 9'!I14+'NFR - Partner 10'!I14</f>
        <v>0</v>
      </c>
      <c r="J14" s="454">
        <f>'NFR-budsjett_FL'!J14+'NFR - Partner 1'!J14+'NFR - Partner 2'!J14+'NFR - Partner 3'!J14+'NFR - Partner 4'!J14+'NFR - Partner 5'!J14+'NFR - Partner 6'!J14+'NFR - Partner 7'!J14+'NFR - Partner 8'!J14+'NFR - Partner 9'!J14+'NFR - Partner 10'!J14</f>
        <v>0</v>
      </c>
      <c r="K14" s="454">
        <f>'NFR-budsjett_FL'!K14+'NFR - Partner 1'!K14+'NFR - Partner 2'!K14+'NFR - Partner 3'!K14+'NFR - Partner 4'!K14+'NFR - Partner 5'!K14+'NFR - Partner 6'!K14+'NFR - Partner 7'!K14+'NFR - Partner 8'!K14+'NFR - Partner 9'!K14+'NFR - Partner 10'!K14</f>
        <v>0</v>
      </c>
      <c r="L14" s="454">
        <f>'NFR-budsjett_FL'!L14+'NFR - Partner 1'!L14+'NFR - Partner 2'!L14+'NFR - Partner 3'!L14+'NFR - Partner 4'!L14+'NFR - Partner 5'!L14+'NFR - Partner 6'!L14+'NFR - Partner 7'!L14+'NFR - Partner 8'!L14+'NFR - Partner 9'!L14+'NFR - Partner 10'!L14</f>
        <v>0</v>
      </c>
      <c r="M14" s="452">
        <f t="shared" ref="M14:M17" si="4">H14+I14+J14</f>
        <v>0</v>
      </c>
      <c r="N14" s="452">
        <f t="shared" ref="N14:N17" si="5">SUM(C14:L14)</f>
        <v>0</v>
      </c>
    </row>
    <row r="15" spans="2:14" x14ac:dyDescent="0.2">
      <c r="B15" s="2" t="s">
        <v>413</v>
      </c>
      <c r="C15" s="455">
        <f>'NFR-budsjett_FL'!C15+'NFR - Partner 1'!C15+'NFR - Partner 2'!C15+'NFR - Partner 3'!C15+'NFR - Partner 4'!C15+'NFR - Partner 5'!C15+'NFR - Partner 6'!C15+'NFR - Partner 7'!C15+'NFR - Partner 8'!C15+'NFR - Partner 9'!C15+'NFR - Partner 10'!C15</f>
        <v>0</v>
      </c>
      <c r="D15" s="455">
        <f>'NFR-budsjett_FL'!D15+'NFR - Partner 1'!D15+'NFR - Partner 2'!D15+'NFR - Partner 3'!D15+'NFR - Partner 4'!D15+'NFR - Partner 5'!D15+'NFR - Partner 6'!D15+'NFR - Partner 7'!D15+'NFR - Partner 8'!D15+'NFR - Partner 9'!D15+'NFR - Partner 10'!D15</f>
        <v>0</v>
      </c>
      <c r="E15" s="455">
        <f>'NFR-budsjett_FL'!E15+'NFR - Partner 1'!E15+'NFR - Partner 2'!E15+'NFR - Partner 3'!E15+'NFR - Partner 4'!E15+'NFR - Partner 5'!E15+'NFR - Partner 6'!E15+'NFR - Partner 7'!E15+'NFR - Partner 8'!E15+'NFR - Partner 9'!E15+'NFR - Partner 10'!E15</f>
        <v>0</v>
      </c>
      <c r="F15" s="455">
        <f>'NFR-budsjett_FL'!F15+'NFR - Partner 1'!F15+'NFR - Partner 2'!F15+'NFR - Partner 3'!F15+'NFR - Partner 4'!F15+'NFR - Partner 5'!F15+'NFR - Partner 6'!F15+'NFR - Partner 7'!F15+'NFR - Partner 8'!F15+'NFR - Partner 9'!F15+'NFR - Partner 10'!F15</f>
        <v>0</v>
      </c>
      <c r="G15" s="455">
        <f>'NFR-budsjett_FL'!G15+'NFR - Partner 1'!G15+'NFR - Partner 2'!G15+'NFR - Partner 3'!G15+'NFR - Partner 4'!G15+'NFR - Partner 5'!G15+'NFR - Partner 6'!G15+'NFR - Partner 7'!G15+'NFR - Partner 8'!G15+'NFR - Partner 9'!G15+'NFR - Partner 10'!G15</f>
        <v>0</v>
      </c>
      <c r="H15" s="455">
        <f>'NFR-budsjett_FL'!H15+'NFR - Partner 1'!H15+'NFR - Partner 2'!H15+'NFR - Partner 3'!H15+'NFR - Partner 4'!H15+'NFR - Partner 5'!H15+'NFR - Partner 6'!H15+'NFR - Partner 7'!H15+'NFR - Partner 8'!H15+'NFR - Partner 9'!H15+'NFR - Partner 10'!H15</f>
        <v>0</v>
      </c>
      <c r="I15" s="455">
        <f>'NFR-budsjett_FL'!I15+'NFR - Partner 1'!I15+'NFR - Partner 2'!I15+'NFR - Partner 3'!I15+'NFR - Partner 4'!I15+'NFR - Partner 5'!I15+'NFR - Partner 6'!I15+'NFR - Partner 7'!I15+'NFR - Partner 8'!I15+'NFR - Partner 9'!I15+'NFR - Partner 10'!I15</f>
        <v>0</v>
      </c>
      <c r="J15" s="455">
        <f>'NFR-budsjett_FL'!J15+'NFR - Partner 1'!J15+'NFR - Partner 2'!J15+'NFR - Partner 3'!J15+'NFR - Partner 4'!J15+'NFR - Partner 5'!J15+'NFR - Partner 6'!J15+'NFR - Partner 7'!J15+'NFR - Partner 8'!J15+'NFR - Partner 9'!J15+'NFR - Partner 10'!J15</f>
        <v>0</v>
      </c>
      <c r="K15" s="455">
        <f>'NFR-budsjett_FL'!K15+'NFR - Partner 1'!K15+'NFR - Partner 2'!K15+'NFR - Partner 3'!K15+'NFR - Partner 4'!K15+'NFR - Partner 5'!K15+'NFR - Partner 6'!K15+'NFR - Partner 7'!K15+'NFR - Partner 8'!K15+'NFR - Partner 9'!K15+'NFR - Partner 10'!K15</f>
        <v>0</v>
      </c>
      <c r="L15" s="455">
        <f>'NFR-budsjett_FL'!L15+'NFR - Partner 1'!L15+'NFR - Partner 2'!L15+'NFR - Partner 3'!L15+'NFR - Partner 4'!L15+'NFR - Partner 5'!L15+'NFR - Partner 6'!L15+'NFR - Partner 7'!L15+'NFR - Partner 8'!L15+'NFR - Partner 9'!L15+'NFR - Partner 10'!L15</f>
        <v>0</v>
      </c>
      <c r="M15" s="452">
        <f t="shared" si="4"/>
        <v>0</v>
      </c>
      <c r="N15" s="452">
        <f t="shared" si="5"/>
        <v>0</v>
      </c>
    </row>
    <row r="16" spans="2:14" x14ac:dyDescent="0.2">
      <c r="B16" s="2" t="s">
        <v>414</v>
      </c>
      <c r="C16" s="455">
        <f>'NFR-budsjett_FL'!C16+'NFR - Partner 1'!C16+'NFR - Partner 2'!C16+'NFR - Partner 3'!C16+'NFR - Partner 4'!C16+'NFR - Partner 5'!C16+'NFR - Partner 6'!C16+'NFR - Partner 7'!C16+'NFR - Partner 8'!C16+'NFR - Partner 9'!C16+'NFR - Partner 10'!C16</f>
        <v>0</v>
      </c>
      <c r="D16" s="455">
        <f>'NFR-budsjett_FL'!D16+'NFR - Partner 1'!D16+'NFR - Partner 2'!D16+'NFR - Partner 3'!D16+'NFR - Partner 4'!D16+'NFR - Partner 5'!D16+'NFR - Partner 6'!D16+'NFR - Partner 7'!D16+'NFR - Partner 8'!D16+'NFR - Partner 9'!D16+'NFR - Partner 10'!D16</f>
        <v>0</v>
      </c>
      <c r="E16" s="455">
        <f>'NFR-budsjett_FL'!E16+'NFR - Partner 1'!E16+'NFR - Partner 2'!E16+'NFR - Partner 3'!E16+'NFR - Partner 4'!E16+'NFR - Partner 5'!E16+'NFR - Partner 6'!E16+'NFR - Partner 7'!E16+'NFR - Partner 8'!E16+'NFR - Partner 9'!E16+'NFR - Partner 10'!E16</f>
        <v>0</v>
      </c>
      <c r="F16" s="455">
        <f>'NFR-budsjett_FL'!F16+'NFR - Partner 1'!F16+'NFR - Partner 2'!F16+'NFR - Partner 3'!F16+'NFR - Partner 4'!F16+'NFR - Partner 5'!F16+'NFR - Partner 6'!F16+'NFR - Partner 7'!F16+'NFR - Partner 8'!F16+'NFR - Partner 9'!F16+'NFR - Partner 10'!F16</f>
        <v>0</v>
      </c>
      <c r="G16" s="455">
        <f>'NFR-budsjett_FL'!G16+'NFR - Partner 1'!G16+'NFR - Partner 2'!G16+'NFR - Partner 3'!G16+'NFR - Partner 4'!G16+'NFR - Partner 5'!G16+'NFR - Partner 6'!G16+'NFR - Partner 7'!G16+'NFR - Partner 8'!G16+'NFR - Partner 9'!G16+'NFR - Partner 10'!G16</f>
        <v>0</v>
      </c>
      <c r="H16" s="455">
        <f>'NFR-budsjett_FL'!H16+'NFR - Partner 1'!H16+'NFR - Partner 2'!H16+'NFR - Partner 3'!H16+'NFR - Partner 4'!H16+'NFR - Partner 5'!H16+'NFR - Partner 6'!H16+'NFR - Partner 7'!H16+'NFR - Partner 8'!H16+'NFR - Partner 9'!H16+'NFR - Partner 10'!H16</f>
        <v>0</v>
      </c>
      <c r="I16" s="455">
        <f>'NFR-budsjett_FL'!I16+'NFR - Partner 1'!I16+'NFR - Partner 2'!I16+'NFR - Partner 3'!I16+'NFR - Partner 4'!I16+'NFR - Partner 5'!I16+'NFR - Partner 6'!I16+'NFR - Partner 7'!I16+'NFR - Partner 8'!I16+'NFR - Partner 9'!I16+'NFR - Partner 10'!I16</f>
        <v>0</v>
      </c>
      <c r="J16" s="455">
        <f>'NFR-budsjett_FL'!J16+'NFR - Partner 1'!J16+'NFR - Partner 2'!J16+'NFR - Partner 3'!J16+'NFR - Partner 4'!J16+'NFR - Partner 5'!J16+'NFR - Partner 6'!J16+'NFR - Partner 7'!J16+'NFR - Partner 8'!J16+'NFR - Partner 9'!J16+'NFR - Partner 10'!J16</f>
        <v>0</v>
      </c>
      <c r="K16" s="455">
        <f>'NFR-budsjett_FL'!K16+'NFR - Partner 1'!K16+'NFR - Partner 2'!K16+'NFR - Partner 3'!K16+'NFR - Partner 4'!K16+'NFR - Partner 5'!K16+'NFR - Partner 6'!K16+'NFR - Partner 7'!K16+'NFR - Partner 8'!K16+'NFR - Partner 9'!K16+'NFR - Partner 10'!K16</f>
        <v>0</v>
      </c>
      <c r="L16" s="455">
        <f>'NFR-budsjett_FL'!L16+'NFR - Partner 1'!L16+'NFR - Partner 2'!L16+'NFR - Partner 3'!L16+'NFR - Partner 4'!L16+'NFR - Partner 5'!L16+'NFR - Partner 6'!L16+'NFR - Partner 7'!L16+'NFR - Partner 8'!L16+'NFR - Partner 9'!L16+'NFR - Partner 10'!L16</f>
        <v>0</v>
      </c>
      <c r="M16" s="452">
        <f t="shared" si="4"/>
        <v>0</v>
      </c>
      <c r="N16" s="452">
        <f t="shared" si="5"/>
        <v>0</v>
      </c>
    </row>
    <row r="17" spans="2:15" x14ac:dyDescent="0.2">
      <c r="B17" s="2" t="s">
        <v>415</v>
      </c>
      <c r="C17" s="455">
        <f>'NFR-budsjett_FL'!C17+'NFR - Partner 1'!C17+'NFR - Partner 2'!C17+'NFR - Partner 3'!C17+'NFR - Partner 4'!C17+'NFR - Partner 5'!C17+'NFR - Partner 6'!C17+'NFR - Partner 7'!C17+'NFR - Partner 8'!C17+'NFR - Partner 9'!C17+'NFR - Partner 10'!C17</f>
        <v>0</v>
      </c>
      <c r="D17" s="455">
        <f>'NFR-budsjett_FL'!D17+'NFR - Partner 1'!D17+'NFR - Partner 2'!D17+'NFR - Partner 3'!D17+'NFR - Partner 4'!D17+'NFR - Partner 5'!D17+'NFR - Partner 6'!D17+'NFR - Partner 7'!D17+'NFR - Partner 8'!D17+'NFR - Partner 9'!D17+'NFR - Partner 10'!D17</f>
        <v>0</v>
      </c>
      <c r="E17" s="455">
        <f>'NFR-budsjett_FL'!E17+'NFR - Partner 1'!E17+'NFR - Partner 2'!E17+'NFR - Partner 3'!E17+'NFR - Partner 4'!E17+'NFR - Partner 5'!E17+'NFR - Partner 6'!E17+'NFR - Partner 7'!E17+'NFR - Partner 8'!E17+'NFR - Partner 9'!E17+'NFR - Partner 10'!E17</f>
        <v>0</v>
      </c>
      <c r="F17" s="455">
        <f>'NFR-budsjett_FL'!F17+'NFR - Partner 1'!F17+'NFR - Partner 2'!F17+'NFR - Partner 3'!F17+'NFR - Partner 4'!F17+'NFR - Partner 5'!F17+'NFR - Partner 6'!F17+'NFR - Partner 7'!F17+'NFR - Partner 8'!F17+'NFR - Partner 9'!F17+'NFR - Partner 10'!F17</f>
        <v>0</v>
      </c>
      <c r="G17" s="455">
        <f>'NFR-budsjett_FL'!G17+'NFR - Partner 1'!G17+'NFR - Partner 2'!G17+'NFR - Partner 3'!G17+'NFR - Partner 4'!G17+'NFR - Partner 5'!G17+'NFR - Partner 6'!G17+'NFR - Partner 7'!G17+'NFR - Partner 8'!G17+'NFR - Partner 9'!G17+'NFR - Partner 10'!G17</f>
        <v>0</v>
      </c>
      <c r="H17" s="455">
        <f>'NFR-budsjett_FL'!H17+'NFR - Partner 1'!H17+'NFR - Partner 2'!H17+'NFR - Partner 3'!H17+'NFR - Partner 4'!H17+'NFR - Partner 5'!H17+'NFR - Partner 6'!H17+'NFR - Partner 7'!H17+'NFR - Partner 8'!H17+'NFR - Partner 9'!H17+'NFR - Partner 10'!H17</f>
        <v>0</v>
      </c>
      <c r="I17" s="455">
        <f>'NFR-budsjett_FL'!I17+'NFR - Partner 1'!I17+'NFR - Partner 2'!I17+'NFR - Partner 3'!I17+'NFR - Partner 4'!I17+'NFR - Partner 5'!I17+'NFR - Partner 6'!I17+'NFR - Partner 7'!I17+'NFR - Partner 8'!I17+'NFR - Partner 9'!I17+'NFR - Partner 10'!I17</f>
        <v>0</v>
      </c>
      <c r="J17" s="455">
        <f>'NFR-budsjett_FL'!J17+'NFR - Partner 1'!J17+'NFR - Partner 2'!J17+'NFR - Partner 3'!J17+'NFR - Partner 4'!J17+'NFR - Partner 5'!J17+'NFR - Partner 6'!J17+'NFR - Partner 7'!J17+'NFR - Partner 8'!J17+'NFR - Partner 9'!J17+'NFR - Partner 10'!J17</f>
        <v>0</v>
      </c>
      <c r="K17" s="455">
        <f>'NFR-budsjett_FL'!K17+'NFR - Partner 1'!K17+'NFR - Partner 2'!K17+'NFR - Partner 3'!K17+'NFR - Partner 4'!K17+'NFR - Partner 5'!K17+'NFR - Partner 6'!K17+'NFR - Partner 7'!K17+'NFR - Partner 8'!K17+'NFR - Partner 9'!K17+'NFR - Partner 10'!K17</f>
        <v>0</v>
      </c>
      <c r="L17" s="455">
        <f>'NFR-budsjett_FL'!L17+'NFR - Partner 1'!L17+'NFR - Partner 2'!L17+'NFR - Partner 3'!L17+'NFR - Partner 4'!L17+'NFR - Partner 5'!L17+'NFR - Partner 6'!L17+'NFR - Partner 7'!L17+'NFR - Partner 8'!L17+'NFR - Partner 9'!L17+'NFR - Partner 10'!L17</f>
        <v>0</v>
      </c>
      <c r="M17" s="452">
        <f t="shared" si="4"/>
        <v>0</v>
      </c>
      <c r="N17" s="452">
        <f t="shared" si="5"/>
        <v>0</v>
      </c>
    </row>
    <row r="18" spans="2:15" ht="15" x14ac:dyDescent="0.25">
      <c r="B18" s="12" t="s">
        <v>409</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416</v>
      </c>
    </row>
    <row r="21" spans="2:15" x14ac:dyDescent="0.2">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428</v>
      </c>
      <c r="N21" s="49" t="s">
        <v>141</v>
      </c>
      <c r="O21" s="49" t="s">
        <v>417</v>
      </c>
    </row>
    <row r="22" spans="2:15" x14ac:dyDescent="0.2">
      <c r="B22" s="2" t="s">
        <v>58</v>
      </c>
      <c r="C22" s="452" t="e">
        <f>'NFR-budsjett_FL'!C22+'NFR - Partner 1'!C22+'NFR - Partner 2'!C22+'NFR - Partner 3'!C22+'NFR - Partner 4'!C22+'NFR - Partner 5'!C22+'NFR - Partner 6'!C22+'NFR - Partner 7'!C22+'NFR - Partner 8'!C22+'NFR - Partner 9'!C22+'NFR - Partner 10'!C22</f>
        <v>#REF!</v>
      </c>
      <c r="D22" s="452" t="e">
        <f>'NFR-budsjett_FL'!D22+'NFR - Partner 1'!D22+'NFR - Partner 2'!D22+'NFR - Partner 3'!D22+'NFR - Partner 4'!D22+'NFR - Partner 5'!D22+'NFR - Partner 6'!D22+'NFR - Partner 7'!D22+'NFR - Partner 8'!D22+'NFR - Partner 9'!D22+'NFR - Partner 10'!D22</f>
        <v>#REF!</v>
      </c>
      <c r="E22" s="452" t="e">
        <f>'NFR-budsjett_FL'!E22+'NFR - Partner 1'!E22+'NFR - Partner 2'!E22+'NFR - Partner 3'!E22+'NFR - Partner 4'!E22+'NFR - Partner 5'!E22+'NFR - Partner 6'!E22+'NFR - Partner 7'!E22+'NFR - Partner 8'!E22+'NFR - Partner 9'!E22+'NFR - Partner 10'!E22</f>
        <v>#REF!</v>
      </c>
      <c r="F22" s="452" t="e">
        <f>'NFR-budsjett_FL'!F22+'NFR - Partner 1'!F22+'NFR - Partner 2'!F22+'NFR - Partner 3'!F22+'NFR - Partner 4'!F22+'NFR - Partner 5'!F22+'NFR - Partner 6'!F22+'NFR - Partner 7'!F22+'NFR - Partner 8'!F22+'NFR - Partner 9'!F22+'NFR - Partner 10'!F22</f>
        <v>#REF!</v>
      </c>
      <c r="G22" s="452" t="e">
        <f>'NFR-budsjett_FL'!G22+'NFR - Partner 1'!G22+'NFR - Partner 2'!G22+'NFR - Partner 3'!G22+'NFR - Partner 4'!G22+'NFR - Partner 5'!G22+'NFR - Partner 6'!G22+'NFR - Partner 7'!G22+'NFR - Partner 8'!G22+'NFR - Partner 9'!G22+'NFR - Partner 10'!G22</f>
        <v>#REF!</v>
      </c>
      <c r="H22" s="452" t="e">
        <f>'NFR-budsjett_FL'!H22+'NFR - Partner 1'!H22+'NFR - Partner 2'!H22+'NFR - Partner 3'!H22+'NFR - Partner 4'!H22+'NFR - Partner 5'!H22+'NFR - Partner 6'!H22+'NFR - Partner 7'!H22+'NFR - Partner 8'!H22+'NFR - Partner 9'!H22+'NFR - Partner 10'!H22</f>
        <v>#REF!</v>
      </c>
      <c r="I22" s="452" t="e">
        <f>'NFR-budsjett_FL'!I22+'NFR - Partner 1'!I22+'NFR - Partner 2'!I22+'NFR - Partner 3'!I22+'NFR - Partner 4'!I22+'NFR - Partner 5'!I22+'NFR - Partner 6'!I22+'NFR - Partner 7'!I22+'NFR - Partner 8'!I22+'NFR - Partner 9'!I22+'NFR - Partner 10'!I22</f>
        <v>#REF!</v>
      </c>
      <c r="J22" s="452" t="e">
        <f>'NFR-budsjett_FL'!J22+'NFR - Partner 1'!J22+'NFR - Partner 2'!J22+'NFR - Partner 3'!J22+'NFR - Partner 4'!J22+'NFR - Partner 5'!J22+'NFR - Partner 6'!J22+'NFR - Partner 7'!J22+'NFR - Partner 8'!J22+'NFR - Partner 9'!J22+'NFR - Partner 10'!J22</f>
        <v>#REF!</v>
      </c>
      <c r="K22" s="452" t="e">
        <f>'NFR-budsjett_FL'!K22+'NFR - Partner 1'!K22+'NFR - Partner 2'!K22+'NFR - Partner 3'!K22+'NFR - Partner 4'!K22+'NFR - Partner 5'!K22+'NFR - Partner 6'!K22+'NFR - Partner 7'!K22+'NFR - Partner 8'!K22+'NFR - Partner 9'!K22+'NFR - Partner 10'!K22</f>
        <v>#REF!</v>
      </c>
      <c r="L22" s="452" t="e">
        <f>'NFR-budsjett_FL'!L22+'NFR - Partner 1'!L22+'NFR - Partner 2'!L22+'NFR - Partner 3'!L22+'NFR - Partner 4'!L22+'NFR - Partner 5'!L22+'NFR - Partner 6'!L22+'NFR - Partner 7'!L22+'NFR - Partner 8'!L22+'NFR - Partner 9'!L22+'NFR - Partner 10'!L22</f>
        <v>#REF!</v>
      </c>
      <c r="M22" s="452" t="e">
        <f>H22+I22+J22</f>
        <v>#REF!</v>
      </c>
      <c r="N22" s="452" t="e">
        <f>SUM(C22:L22)</f>
        <v>#REF!</v>
      </c>
      <c r="O22" s="456">
        <f>IFERROR(N22/$N$27*100,0)</f>
        <v>0</v>
      </c>
    </row>
    <row r="23" spans="2:15" x14ac:dyDescent="0.2">
      <c r="B23" s="2" t="s">
        <v>136</v>
      </c>
      <c r="C23" s="452" t="e">
        <f>'NFR-budsjett_FL'!C23+'NFR - Partner 1'!C23+'NFR - Partner 2'!C23+'NFR - Partner 3'!C23+'NFR - Partner 4'!C23+'NFR - Partner 5'!C23+'NFR - Partner 6'!C23+'NFR - Partner 7'!C23+'NFR - Partner 8'!C23+'NFR - Partner 9'!C23+'NFR - Partner 10'!C23</f>
        <v>#REF!</v>
      </c>
      <c r="D23" s="452" t="e">
        <f>'NFR-budsjett_FL'!D23+'NFR - Partner 1'!D23+'NFR - Partner 2'!D23+'NFR - Partner 3'!D23+'NFR - Partner 4'!D23+'NFR - Partner 5'!D23+'NFR - Partner 6'!D23+'NFR - Partner 7'!D23+'NFR - Partner 8'!D23+'NFR - Partner 9'!D23+'NFR - Partner 10'!D23</f>
        <v>#REF!</v>
      </c>
      <c r="E23" s="452" t="e">
        <f>'NFR-budsjett_FL'!E23+'NFR - Partner 1'!E23+'NFR - Partner 2'!E23+'NFR - Partner 3'!E23+'NFR - Partner 4'!E23+'NFR - Partner 5'!E23+'NFR - Partner 6'!E23+'NFR - Partner 7'!E23+'NFR - Partner 8'!E23+'NFR - Partner 9'!E23+'NFR - Partner 10'!E23</f>
        <v>#REF!</v>
      </c>
      <c r="F23" s="452" t="e">
        <f>'NFR-budsjett_FL'!F23+'NFR - Partner 1'!F23+'NFR - Partner 2'!F23+'NFR - Partner 3'!F23+'NFR - Partner 4'!F23+'NFR - Partner 5'!F23+'NFR - Partner 6'!F23+'NFR - Partner 7'!F23+'NFR - Partner 8'!F23+'NFR - Partner 9'!F23+'NFR - Partner 10'!F23</f>
        <v>#REF!</v>
      </c>
      <c r="G23" s="452" t="e">
        <f>'NFR-budsjett_FL'!G23+'NFR - Partner 1'!G23+'NFR - Partner 2'!G23+'NFR - Partner 3'!G23+'NFR - Partner 4'!G23+'NFR - Partner 5'!G23+'NFR - Partner 6'!G23+'NFR - Partner 7'!G23+'NFR - Partner 8'!G23+'NFR - Partner 9'!G23+'NFR - Partner 10'!G23</f>
        <v>#REF!</v>
      </c>
      <c r="H23" s="452" t="e">
        <f>'NFR-budsjett_FL'!H23+'NFR - Partner 1'!H23+'NFR - Partner 2'!H23+'NFR - Partner 3'!H23+'NFR - Partner 4'!H23+'NFR - Partner 5'!H23+'NFR - Partner 6'!H23+'NFR - Partner 7'!H23+'NFR - Partner 8'!H23+'NFR - Partner 9'!H23+'NFR - Partner 10'!H23</f>
        <v>#REF!</v>
      </c>
      <c r="I23" s="452" t="e">
        <f>'NFR-budsjett_FL'!I23+'NFR - Partner 1'!I23+'NFR - Partner 2'!I23+'NFR - Partner 3'!I23+'NFR - Partner 4'!I23+'NFR - Partner 5'!I23+'NFR - Partner 6'!I23+'NFR - Partner 7'!I23+'NFR - Partner 8'!I23+'NFR - Partner 9'!I23+'NFR - Partner 10'!I23</f>
        <v>#REF!</v>
      </c>
      <c r="J23" s="452" t="e">
        <f>'NFR-budsjett_FL'!J23+'NFR - Partner 1'!J23+'NFR - Partner 2'!J23+'NFR - Partner 3'!J23+'NFR - Partner 4'!J23+'NFR - Partner 5'!J23+'NFR - Partner 6'!J23+'NFR - Partner 7'!J23+'NFR - Partner 8'!J23+'NFR - Partner 9'!J23+'NFR - Partner 10'!J23</f>
        <v>#REF!</v>
      </c>
      <c r="K23" s="452" t="e">
        <f>'NFR-budsjett_FL'!K23+'NFR - Partner 1'!K23+'NFR - Partner 2'!K23+'NFR - Partner 3'!K23+'NFR - Partner 4'!K23+'NFR - Partner 5'!K23+'NFR - Partner 6'!K23+'NFR - Partner 7'!K23+'NFR - Partner 8'!K23+'NFR - Partner 9'!K23+'NFR - Partner 10'!K23</f>
        <v>#REF!</v>
      </c>
      <c r="L23" s="452" t="e">
        <f>'NFR-budsjett_FL'!L23+'NFR - Partner 1'!L23+'NFR - Partner 2'!L23+'NFR - Partner 3'!L23+'NFR - Partner 4'!L23+'NFR - Partner 5'!L23+'NFR - Partner 6'!L23+'NFR - Partner 7'!L23+'NFR - Partner 8'!L23+'NFR - Partner 9'!L23+'NFR - Partner 10'!L23</f>
        <v>#REF!</v>
      </c>
      <c r="M23" s="452" t="e">
        <f>-IF(#REF!="Fast beløp",#REF!,Budsjett!#REF!)</f>
        <v>#REF!</v>
      </c>
      <c r="N23" s="452" t="e">
        <f t="shared" ref="N23:N26" si="9">SUM(C23:L23)</f>
        <v>#REF!</v>
      </c>
      <c r="O23" s="456">
        <f t="shared" ref="O23:O26" si="10">IFERROR(N23/$N$27*100,0)</f>
        <v>0</v>
      </c>
    </row>
    <row r="24" spans="2:15" x14ac:dyDescent="0.2">
      <c r="B24" s="2" t="s">
        <v>418</v>
      </c>
      <c r="C24" s="452" t="e">
        <f>'NFR-budsjett_FL'!C24+'NFR - Partner 1'!C24+'NFR - Partner 2'!C24+'NFR - Partner 3'!C24+'NFR - Partner 4'!C24+'NFR - Partner 5'!C24+'NFR - Partner 6'!C24+'NFR - Partner 7'!C24+'NFR - Partner 8'!C24+'NFR - Partner 9'!C24+'NFR - Partner 10'!C24</f>
        <v>#REF!</v>
      </c>
      <c r="D24" s="452" t="e">
        <f>'NFR-budsjett_FL'!D24+'NFR - Partner 1'!D24+'NFR - Partner 2'!D24+'NFR - Partner 3'!D24+'NFR - Partner 4'!D24+'NFR - Partner 5'!D24+'NFR - Partner 6'!D24+'NFR - Partner 7'!D24+'NFR - Partner 8'!D24+'NFR - Partner 9'!D24+'NFR - Partner 10'!D24</f>
        <v>#REF!</v>
      </c>
      <c r="E24" s="452" t="e">
        <f>'NFR-budsjett_FL'!E24+'NFR - Partner 1'!E24+'NFR - Partner 2'!E24+'NFR - Partner 3'!E24+'NFR - Partner 4'!E24+'NFR - Partner 5'!E24+'NFR - Partner 6'!E24+'NFR - Partner 7'!E24+'NFR - Partner 8'!E24+'NFR - Partner 9'!E24+'NFR - Partner 10'!E24</f>
        <v>#REF!</v>
      </c>
      <c r="F24" s="452" t="e">
        <f>'NFR-budsjett_FL'!F24+'NFR - Partner 1'!F24+'NFR - Partner 2'!F24+'NFR - Partner 3'!F24+'NFR - Partner 4'!F24+'NFR - Partner 5'!F24+'NFR - Partner 6'!F24+'NFR - Partner 7'!F24+'NFR - Partner 8'!F24+'NFR - Partner 9'!F24+'NFR - Partner 10'!F24</f>
        <v>#REF!</v>
      </c>
      <c r="G24" s="452" t="e">
        <f>'NFR-budsjett_FL'!G24+'NFR - Partner 1'!G24+'NFR - Partner 2'!G24+'NFR - Partner 3'!G24+'NFR - Partner 4'!G24+'NFR - Partner 5'!G24+'NFR - Partner 6'!G24+'NFR - Partner 7'!G24+'NFR - Partner 8'!G24+'NFR - Partner 9'!G24+'NFR - Partner 10'!G24</f>
        <v>#REF!</v>
      </c>
      <c r="H24" s="452" t="e">
        <f>'NFR-budsjett_FL'!H24+'NFR - Partner 1'!H24+'NFR - Partner 2'!H24+'NFR - Partner 3'!H24+'NFR - Partner 4'!H24+'NFR - Partner 5'!H24+'NFR - Partner 6'!H24+'NFR - Partner 7'!H24+'NFR - Partner 8'!H24+'NFR - Partner 9'!H24+'NFR - Partner 10'!H24</f>
        <v>#REF!</v>
      </c>
      <c r="I24" s="452" t="e">
        <f>'NFR-budsjett_FL'!I24+'NFR - Partner 1'!I24+'NFR - Partner 2'!I24+'NFR - Partner 3'!I24+'NFR - Partner 4'!I24+'NFR - Partner 5'!I24+'NFR - Partner 6'!I24+'NFR - Partner 7'!I24+'NFR - Partner 8'!I24+'NFR - Partner 9'!I24+'NFR - Partner 10'!I24</f>
        <v>#REF!</v>
      </c>
      <c r="J24" s="452" t="e">
        <f>'NFR-budsjett_FL'!J24+'NFR - Partner 1'!J24+'NFR - Partner 2'!J24+'NFR - Partner 3'!J24+'NFR - Partner 4'!J24+'NFR - Partner 5'!J24+'NFR - Partner 6'!J24+'NFR - Partner 7'!J24+'NFR - Partner 8'!J24+'NFR - Partner 9'!J24+'NFR - Partner 10'!J24</f>
        <v>#REF!</v>
      </c>
      <c r="K24" s="452" t="e">
        <f>'NFR-budsjett_FL'!K24+'NFR - Partner 1'!K24+'NFR - Partner 2'!K24+'NFR - Partner 3'!K24+'NFR - Partner 4'!K24+'NFR - Partner 5'!K24+'NFR - Partner 6'!K24+'NFR - Partner 7'!K24+'NFR - Partner 8'!K24+'NFR - Partner 9'!K24+'NFR - Partner 10'!K24</f>
        <v>#REF!</v>
      </c>
      <c r="L24" s="452" t="e">
        <f>'NFR-budsjett_FL'!L24+'NFR - Partner 1'!L24+'NFR - Partner 2'!L24+'NFR - Partner 3'!L24+'NFR - Partner 4'!L24+'NFR - Partner 5'!L24+'NFR - Partner 6'!L24+'NFR - Partner 7'!L24+'NFR - Partner 8'!L24+'NFR - Partner 9'!L24+'NFR - Partner 10'!L24</f>
        <v>#REF!</v>
      </c>
      <c r="M24" s="452" t="e">
        <f t="shared" ref="M24" si="11">H24+I24+J24</f>
        <v>#REF!</v>
      </c>
      <c r="N24" s="452" t="e">
        <f t="shared" si="9"/>
        <v>#REF!</v>
      </c>
      <c r="O24" s="456">
        <f t="shared" si="10"/>
        <v>0</v>
      </c>
    </row>
    <row r="25" spans="2:15" x14ac:dyDescent="0.2">
      <c r="B25" s="2" t="s">
        <v>138</v>
      </c>
      <c r="C25" s="452" t="e">
        <f>'NFR-budsjett_FL'!C25+'NFR - Partner 1'!C25+'NFR - Partner 2'!C25+'NFR - Partner 3'!C25+'NFR - Partner 4'!C25+'NFR - Partner 5'!C25+'NFR - Partner 6'!C25+'NFR - Partner 7'!C25+'NFR - Partner 8'!C25+'NFR - Partner 9'!C25+'NFR - Partner 10'!C25</f>
        <v>#REF!</v>
      </c>
      <c r="D25" s="452" t="e">
        <f>'NFR-budsjett_FL'!D25+'NFR - Partner 1'!D25+'NFR - Partner 2'!D25+'NFR - Partner 3'!D25+'NFR - Partner 4'!D25+'NFR - Partner 5'!D25+'NFR - Partner 6'!D25+'NFR - Partner 7'!D25+'NFR - Partner 8'!D25+'NFR - Partner 9'!D25+'NFR - Partner 10'!D25</f>
        <v>#REF!</v>
      </c>
      <c r="E25" s="452" t="e">
        <f>'NFR-budsjett_FL'!E25+'NFR - Partner 1'!E25+'NFR - Partner 2'!E25+'NFR - Partner 3'!E25+'NFR - Partner 4'!E25+'NFR - Partner 5'!E25+'NFR - Partner 6'!E25+'NFR - Partner 7'!E25+'NFR - Partner 8'!E25+'NFR - Partner 9'!E25+'NFR - Partner 10'!E25</f>
        <v>#REF!</v>
      </c>
      <c r="F25" s="452" t="e">
        <f>'NFR-budsjett_FL'!F25+'NFR - Partner 1'!F25+'NFR - Partner 2'!F25+'NFR - Partner 3'!F25+'NFR - Partner 4'!F25+'NFR - Partner 5'!F25+'NFR - Partner 6'!F25+'NFR - Partner 7'!F25+'NFR - Partner 8'!F25+'NFR - Partner 9'!F25+'NFR - Partner 10'!F25</f>
        <v>#REF!</v>
      </c>
      <c r="G25" s="452" t="e">
        <f>'NFR-budsjett_FL'!G25+'NFR - Partner 1'!G25+'NFR - Partner 2'!G25+'NFR - Partner 3'!G25+'NFR - Partner 4'!G25+'NFR - Partner 5'!G25+'NFR - Partner 6'!G25+'NFR - Partner 7'!G25+'NFR - Partner 8'!G25+'NFR - Partner 9'!G25+'NFR - Partner 10'!G25</f>
        <v>#REF!</v>
      </c>
      <c r="H25" s="452" t="e">
        <f>'NFR-budsjett_FL'!H25+'NFR - Partner 1'!H25+'NFR - Partner 2'!H25+'NFR - Partner 3'!H25+'NFR - Partner 4'!H25+'NFR - Partner 5'!H25+'NFR - Partner 6'!H25+'NFR - Partner 7'!H25+'NFR - Partner 8'!H25+'NFR - Partner 9'!H25+'NFR - Partner 10'!H25</f>
        <v>#REF!</v>
      </c>
      <c r="I25" s="452" t="e">
        <f>'NFR-budsjett_FL'!I25+'NFR - Partner 1'!I25+'NFR - Partner 2'!I25+'NFR - Partner 3'!I25+'NFR - Partner 4'!I25+'NFR - Partner 5'!I25+'NFR - Partner 6'!I25+'NFR - Partner 7'!I25+'NFR - Partner 8'!I25+'NFR - Partner 9'!I25+'NFR - Partner 10'!I25</f>
        <v>#REF!</v>
      </c>
      <c r="J25" s="452" t="e">
        <f>'NFR-budsjett_FL'!J25+'NFR - Partner 1'!J25+'NFR - Partner 2'!J25+'NFR - Partner 3'!J25+'NFR - Partner 4'!J25+'NFR - Partner 5'!J25+'NFR - Partner 6'!J25+'NFR - Partner 7'!J25+'NFR - Partner 8'!J25+'NFR - Partner 9'!J25+'NFR - Partner 10'!J25</f>
        <v>#REF!</v>
      </c>
      <c r="K25" s="452" t="e">
        <f>'NFR-budsjett_FL'!K25+'NFR - Partner 1'!K25+'NFR - Partner 2'!K25+'NFR - Partner 3'!K25+'NFR - Partner 4'!K25+'NFR - Partner 5'!K25+'NFR - Partner 6'!K25+'NFR - Partner 7'!K25+'NFR - Partner 8'!K25+'NFR - Partner 9'!K25+'NFR - Partner 10'!K25</f>
        <v>#REF!</v>
      </c>
      <c r="L25" s="452" t="e">
        <f>'NFR-budsjett_FL'!L25+'NFR - Partner 1'!L25+'NFR - Partner 2'!L25+'NFR - Partner 3'!L25+'NFR - Partner 4'!L25+'NFR - Partner 5'!L25+'NFR - Partner 6'!L25+'NFR - Partner 7'!L25+'NFR - Partner 8'!L25+'NFR - Partner 9'!L25+'NFR - Partner 10'!L25</f>
        <v>#REF!</v>
      </c>
      <c r="M25" s="452" t="e">
        <f>-IF(#REF!="Fast beløp",#REF!,Budsjett!#REF!)</f>
        <v>#REF!</v>
      </c>
      <c r="N25" s="452" t="e">
        <f t="shared" si="9"/>
        <v>#REF!</v>
      </c>
      <c r="O25" s="456">
        <f t="shared" si="10"/>
        <v>0</v>
      </c>
    </row>
    <row r="26" spans="2:15" x14ac:dyDescent="0.2">
      <c r="B26" s="2" t="s">
        <v>419</v>
      </c>
      <c r="C26" s="452" t="e">
        <f>'NFR-budsjett_FL'!C26+'NFR - Partner 1'!C26+'NFR - Partner 2'!C26+'NFR - Partner 3'!C26+'NFR - Partner 4'!C26+'NFR - Partner 5'!C26+'NFR - Partner 6'!C26+'NFR - Partner 7'!C26+'NFR - Partner 8'!C26+'NFR - Partner 9'!C26+'NFR - Partner 10'!C26</f>
        <v>#REF!</v>
      </c>
      <c r="D26" s="452" t="e">
        <f>'NFR-budsjett_FL'!D26+'NFR - Partner 1'!D26+'NFR - Partner 2'!D26+'NFR - Partner 3'!D26+'NFR - Partner 4'!D26+'NFR - Partner 5'!D26+'NFR - Partner 6'!D26+'NFR - Partner 7'!D26+'NFR - Partner 8'!D26+'NFR - Partner 9'!D26+'NFR - Partner 10'!D26</f>
        <v>#REF!</v>
      </c>
      <c r="E26" s="452" t="e">
        <f>'NFR-budsjett_FL'!E26+'NFR - Partner 1'!E26+'NFR - Partner 2'!E26+'NFR - Partner 3'!E26+'NFR - Partner 4'!E26+'NFR - Partner 5'!E26+'NFR - Partner 6'!E26+'NFR - Partner 7'!E26+'NFR - Partner 8'!E26+'NFR - Partner 9'!E26+'NFR - Partner 10'!E26</f>
        <v>#REF!</v>
      </c>
      <c r="F26" s="452" t="e">
        <f>'NFR-budsjett_FL'!F26+'NFR - Partner 1'!F26+'NFR - Partner 2'!F26+'NFR - Partner 3'!F26+'NFR - Partner 4'!F26+'NFR - Partner 5'!F26+'NFR - Partner 6'!F26+'NFR - Partner 7'!F26+'NFR - Partner 8'!F26+'NFR - Partner 9'!F26+'NFR - Partner 10'!F26</f>
        <v>#REF!</v>
      </c>
      <c r="G26" s="452" t="e">
        <f>'NFR-budsjett_FL'!G26+'NFR - Partner 1'!G26+'NFR - Partner 2'!G26+'NFR - Partner 3'!G26+'NFR - Partner 4'!G26+'NFR - Partner 5'!G26+'NFR - Partner 6'!G26+'NFR - Partner 7'!G26+'NFR - Partner 8'!G26+'NFR - Partner 9'!G26+'NFR - Partner 10'!G26</f>
        <v>#REF!</v>
      </c>
      <c r="H26" s="452" t="e">
        <f>'NFR-budsjett_FL'!H26+'NFR - Partner 1'!H26+'NFR - Partner 2'!H26+'NFR - Partner 3'!H26+'NFR - Partner 4'!H26+'NFR - Partner 5'!H26+'NFR - Partner 6'!H26+'NFR - Partner 7'!H26+'NFR - Partner 8'!H26+'NFR - Partner 9'!H26+'NFR - Partner 10'!H26</f>
        <v>#REF!</v>
      </c>
      <c r="I26" s="452" t="e">
        <f>'NFR-budsjett_FL'!I26+'NFR - Partner 1'!I26+'NFR - Partner 2'!I26+'NFR - Partner 3'!I26+'NFR - Partner 4'!I26+'NFR - Partner 5'!I26+'NFR - Partner 6'!I26+'NFR - Partner 7'!I26+'NFR - Partner 8'!I26+'NFR - Partner 9'!I26+'NFR - Partner 10'!I26</f>
        <v>#REF!</v>
      </c>
      <c r="J26" s="452" t="e">
        <f>'NFR-budsjett_FL'!J26+'NFR - Partner 1'!J26+'NFR - Partner 2'!J26+'NFR - Partner 3'!J26+'NFR - Partner 4'!J26+'NFR - Partner 5'!J26+'NFR - Partner 6'!J26+'NFR - Partner 7'!J26+'NFR - Partner 8'!J26+'NFR - Partner 9'!J26+'NFR - Partner 10'!J26</f>
        <v>#REF!</v>
      </c>
      <c r="K26" s="452" t="e">
        <f>'NFR-budsjett_FL'!K26+'NFR - Partner 1'!K26+'NFR - Partner 2'!K26+'NFR - Partner 3'!K26+'NFR - Partner 4'!K26+'NFR - Partner 5'!K26+'NFR - Partner 6'!K26+'NFR - Partner 7'!K26+'NFR - Partner 8'!K26+'NFR - Partner 9'!K26+'NFR - Partner 10'!K26</f>
        <v>#REF!</v>
      </c>
      <c r="L26" s="452" t="e">
        <f>'NFR-budsjett_FL'!L26+'NFR - Partner 1'!L26+'NFR - Partner 2'!L26+'NFR - Partner 3'!L26+'NFR - Partner 4'!L26+'NFR - Partner 5'!L26+'NFR - Partner 6'!L26+'NFR - Partner 7'!L26+'NFR - Partner 8'!L26+'NFR - Partner 9'!L26+'NFR - Partner 10'!L26</f>
        <v>#REF!</v>
      </c>
      <c r="M26" s="452" t="e">
        <f>-IF(Registrering!#REF!="Fast beløp",Budsjett!#REF!,Budsjett!#REF!)</f>
        <v>#REF!</v>
      </c>
      <c r="N26" s="452" t="e">
        <f t="shared" si="9"/>
        <v>#REF!</v>
      </c>
      <c r="O26" s="456">
        <f t="shared" si="10"/>
        <v>0</v>
      </c>
    </row>
    <row r="27" spans="2:15" ht="15" x14ac:dyDescent="0.25">
      <c r="B27" s="12" t="s">
        <v>409</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428</v>
      </c>
      <c r="N30" s="49" t="s">
        <v>141</v>
      </c>
    </row>
    <row r="31" spans="2:15" x14ac:dyDescent="0.2">
      <c r="B31" s="2" t="s">
        <v>367</v>
      </c>
      <c r="C31" s="458">
        <f>'NFR-budsjett_FL'!C31+'NFR - Partner 1'!C31+'NFR - Partner 2'!C31+'NFR - Partner 3'!C31+'NFR - Partner 4'!C31+'NFR - Partner 5'!C31+'NFR - Partner 6'!C31+'NFR - Partner 7'!C31+'NFR - Partner 8'!C31+'NFR - Partner 9'!C31+'NFR - Partner 10'!C31</f>
        <v>0</v>
      </c>
      <c r="D31" s="458">
        <f>'NFR-budsjett_FL'!D31+'NFR - Partner 1'!D31+'NFR - Partner 2'!D31+'NFR - Partner 3'!D31+'NFR - Partner 4'!D31+'NFR - Partner 5'!D31+'NFR - Partner 6'!D31+'NFR - Partner 7'!D31+'NFR - Partner 8'!D31+'NFR - Partner 9'!D31+'NFR - Partner 10'!D31</f>
        <v>0</v>
      </c>
      <c r="E31" s="458">
        <f>'NFR-budsjett_FL'!E31+'NFR - Partner 1'!E31+'NFR - Partner 2'!E31+'NFR - Partner 3'!E31+'NFR - Partner 4'!E31+'NFR - Partner 5'!E31+'NFR - Partner 6'!E31+'NFR - Partner 7'!E31+'NFR - Partner 8'!E31+'NFR - Partner 9'!E31+'NFR - Partner 10'!E31</f>
        <v>0</v>
      </c>
      <c r="F31" s="458">
        <f>'NFR-budsjett_FL'!F31+'NFR - Partner 1'!F31+'NFR - Partner 2'!F31+'NFR - Partner 3'!F31+'NFR - Partner 4'!F31+'NFR - Partner 5'!F31+'NFR - Partner 6'!F31+'NFR - Partner 7'!F31+'NFR - Partner 8'!F31+'NFR - Partner 9'!F31+'NFR - Partner 10'!F31</f>
        <v>0</v>
      </c>
      <c r="G31" s="458">
        <f>'NFR-budsjett_FL'!G31+'NFR - Partner 1'!G31+'NFR - Partner 2'!G31+'NFR - Partner 3'!G31+'NFR - Partner 4'!G31+'NFR - Partner 5'!G31+'NFR - Partner 6'!G31+'NFR - Partner 7'!G31+'NFR - Partner 8'!G31+'NFR - Partner 9'!G31+'NFR - Partner 10'!G31</f>
        <v>0</v>
      </c>
      <c r="H31" s="458">
        <f>'NFR-budsjett_FL'!H31+'NFR - Partner 1'!H31+'NFR - Partner 2'!H31+'NFR - Partner 3'!H31+'NFR - Partner 4'!H31+'NFR - Partner 5'!H31+'NFR - Partner 6'!H31+'NFR - Partner 7'!H31+'NFR - Partner 8'!H31+'NFR - Partner 9'!H31+'NFR - Partner 10'!H31</f>
        <v>0</v>
      </c>
      <c r="I31" s="458">
        <f>'NFR-budsjett_FL'!I31+'NFR - Partner 1'!I31+'NFR - Partner 2'!I31+'NFR - Partner 3'!I31+'NFR - Partner 4'!I31+'NFR - Partner 5'!I31+'NFR - Partner 6'!I31+'NFR - Partner 7'!I31+'NFR - Partner 8'!I31+'NFR - Partner 9'!I31+'NFR - Partner 10'!I31</f>
        <v>0</v>
      </c>
      <c r="J31" s="458">
        <f>'NFR-budsjett_FL'!J31+'NFR - Partner 1'!J31+'NFR - Partner 2'!J31+'NFR - Partner 3'!J31+'NFR - Partner 4'!J31+'NFR - Partner 5'!J31+'NFR - Partner 6'!J31+'NFR - Partner 7'!J31+'NFR - Partner 8'!J31+'NFR - Partner 9'!J31+'NFR - Partner 10'!J31</f>
        <v>0</v>
      </c>
      <c r="K31" s="458">
        <f>'NFR-budsjett_FL'!K31+'NFR - Partner 1'!K31+'NFR - Partner 2'!K31+'NFR - Partner 3'!K31+'NFR - Partner 4'!K31+'NFR - Partner 5'!K31+'NFR - Partner 6'!K31+'NFR - Partner 7'!K31+'NFR - Partner 8'!K31+'NFR - Partner 9'!K31+'NFR - Partner 10'!K31</f>
        <v>0</v>
      </c>
      <c r="L31" s="458">
        <f>'NFR-budsjett_FL'!L31+'NFR - Partner 1'!L31+'NFR - Partner 2'!L31+'NFR - Partner 3'!L31+'NFR - Partner 4'!L31+'NFR - Partner 5'!L31+'NFR - Partner 6'!L31+'NFR - Partner 7'!L31+'NFR - Partner 8'!L31+'NFR - Partner 9'!L31+'NFR - Partner 10'!L31</f>
        <v>0</v>
      </c>
      <c r="M31" s="458" t="e">
        <f>-SUMIF(Budsjett!#REF!,#REF!,Budsjett!#REF!)</f>
        <v>#REF!</v>
      </c>
      <c r="N31" s="452">
        <f>SUM(C31:L31)</f>
        <v>0</v>
      </c>
    </row>
    <row r="32" spans="2:15" x14ac:dyDescent="0.2">
      <c r="B32" s="2" t="s">
        <v>62</v>
      </c>
      <c r="C32" s="458">
        <f>'NFR-budsjett_FL'!C32+'NFR - Partner 1'!C32+'NFR - Partner 2'!C32+'NFR - Partner 3'!C32+'NFR - Partner 4'!C32+'NFR - Partner 5'!C32+'NFR - Partner 6'!C32+'NFR - Partner 7'!C32+'NFR - Partner 8'!C32+'NFR - Partner 9'!C32+'NFR - Partner 10'!C32</f>
        <v>0</v>
      </c>
      <c r="D32" s="458">
        <f>'NFR-budsjett_FL'!D32+'NFR - Partner 1'!D32+'NFR - Partner 2'!D32+'NFR - Partner 3'!D32+'NFR - Partner 4'!D32+'NFR - Partner 5'!D32+'NFR - Partner 6'!D32+'NFR - Partner 7'!D32+'NFR - Partner 8'!D32+'NFR - Partner 9'!D32+'NFR - Partner 10'!D32</f>
        <v>0</v>
      </c>
      <c r="E32" s="458">
        <f>'NFR-budsjett_FL'!E32+'NFR - Partner 1'!E32+'NFR - Partner 2'!E32+'NFR - Partner 3'!E32+'NFR - Partner 4'!E32+'NFR - Partner 5'!E32+'NFR - Partner 6'!E32+'NFR - Partner 7'!E32+'NFR - Partner 8'!E32+'NFR - Partner 9'!E32+'NFR - Partner 10'!E32</f>
        <v>0</v>
      </c>
      <c r="F32" s="458">
        <f>'NFR-budsjett_FL'!F32+'NFR - Partner 1'!F32+'NFR - Partner 2'!F32+'NFR - Partner 3'!F32+'NFR - Partner 4'!F32+'NFR - Partner 5'!F32+'NFR - Partner 6'!F32+'NFR - Partner 7'!F32+'NFR - Partner 8'!F32+'NFR - Partner 9'!F32+'NFR - Partner 10'!F32</f>
        <v>0</v>
      </c>
      <c r="G32" s="458">
        <f>'NFR-budsjett_FL'!G32+'NFR - Partner 1'!G32+'NFR - Partner 2'!G32+'NFR - Partner 3'!G32+'NFR - Partner 4'!G32+'NFR - Partner 5'!G32+'NFR - Partner 6'!G32+'NFR - Partner 7'!G32+'NFR - Partner 8'!G32+'NFR - Partner 9'!G32+'NFR - Partner 10'!G32</f>
        <v>0</v>
      </c>
      <c r="H32" s="458">
        <f>'NFR-budsjett_FL'!H32+'NFR - Partner 1'!H32+'NFR - Partner 2'!H32+'NFR - Partner 3'!H32+'NFR - Partner 4'!H32+'NFR - Partner 5'!H32+'NFR - Partner 6'!H32+'NFR - Partner 7'!H32+'NFR - Partner 8'!H32+'NFR - Partner 9'!H32+'NFR - Partner 10'!H32</f>
        <v>0</v>
      </c>
      <c r="I32" s="458">
        <f>'NFR-budsjett_FL'!I32+'NFR - Partner 1'!I32+'NFR - Partner 2'!I32+'NFR - Partner 3'!I32+'NFR - Partner 4'!I32+'NFR - Partner 5'!I32+'NFR - Partner 6'!I32+'NFR - Partner 7'!I32+'NFR - Partner 8'!I32+'NFR - Partner 9'!I32+'NFR - Partner 10'!I32</f>
        <v>0</v>
      </c>
      <c r="J32" s="458">
        <f>'NFR-budsjett_FL'!J32+'NFR - Partner 1'!J32+'NFR - Partner 2'!J32+'NFR - Partner 3'!J32+'NFR - Partner 4'!J32+'NFR - Partner 5'!J32+'NFR - Partner 6'!J32+'NFR - Partner 7'!J32+'NFR - Partner 8'!J32+'NFR - Partner 9'!J32+'NFR - Partner 10'!J32</f>
        <v>0</v>
      </c>
      <c r="K32" s="458">
        <f>'NFR-budsjett_FL'!K32+'NFR - Partner 1'!K32+'NFR - Partner 2'!K32+'NFR - Partner 3'!K32+'NFR - Partner 4'!K32+'NFR - Partner 5'!K32+'NFR - Partner 6'!K32+'NFR - Partner 7'!K32+'NFR - Partner 8'!K32+'NFR - Partner 9'!K32+'NFR - Partner 10'!K32</f>
        <v>0</v>
      </c>
      <c r="L32" s="458">
        <f>'NFR-budsjett_FL'!L32+'NFR - Partner 1'!L32+'NFR - Partner 2'!L32+'NFR - Partner 3'!L32+'NFR - Partner 4'!L32+'NFR - Partner 5'!L32+'NFR - Partner 6'!L32+'NFR - Partner 7'!L32+'NFR - Partner 8'!L32+'NFR - Partner 9'!L32+'NFR - Partner 10'!L32</f>
        <v>0</v>
      </c>
      <c r="M32" s="458">
        <f>-SUMIF(Budsjett!$EM$3:$EM$14,#REF!,Budsjett!FA3:FA14)</f>
        <v>0</v>
      </c>
      <c r="N32" s="452">
        <f t="shared" ref="N32:N37" si="14">SUM(C32:L32)</f>
        <v>0</v>
      </c>
    </row>
    <row r="33" spans="2:14" x14ac:dyDescent="0.2">
      <c r="B33" s="2" t="s">
        <v>421</v>
      </c>
      <c r="C33" s="458">
        <f>'NFR-budsjett_FL'!C33+'NFR - Partner 1'!C33+'NFR - Partner 2'!C33+'NFR - Partner 3'!C33+'NFR - Partner 4'!C33+'NFR - Partner 5'!C33+'NFR - Partner 6'!C33+'NFR - Partner 7'!C33+'NFR - Partner 8'!C33+'NFR - Partner 9'!C33+'NFR - Partner 10'!C33</f>
        <v>0</v>
      </c>
      <c r="D33" s="458">
        <f>'NFR-budsjett_FL'!D33+'NFR - Partner 1'!D33+'NFR - Partner 2'!D33+'NFR - Partner 3'!D33+'NFR - Partner 4'!D33+'NFR - Partner 5'!D33+'NFR - Partner 6'!D33+'NFR - Partner 7'!D33+'NFR - Partner 8'!D33+'NFR - Partner 9'!D33+'NFR - Partner 10'!D33</f>
        <v>0</v>
      </c>
      <c r="E33" s="458">
        <f>'NFR-budsjett_FL'!E33+'NFR - Partner 1'!E33+'NFR - Partner 2'!E33+'NFR - Partner 3'!E33+'NFR - Partner 4'!E33+'NFR - Partner 5'!E33+'NFR - Partner 6'!E33+'NFR - Partner 7'!E33+'NFR - Partner 8'!E33+'NFR - Partner 9'!E33+'NFR - Partner 10'!E33</f>
        <v>0</v>
      </c>
      <c r="F33" s="458">
        <f>'NFR-budsjett_FL'!F33+'NFR - Partner 1'!F33+'NFR - Partner 2'!F33+'NFR - Partner 3'!F33+'NFR - Partner 4'!F33+'NFR - Partner 5'!F33+'NFR - Partner 6'!F33+'NFR - Partner 7'!F33+'NFR - Partner 8'!F33+'NFR - Partner 9'!F33+'NFR - Partner 10'!F33</f>
        <v>0</v>
      </c>
      <c r="G33" s="458">
        <f>'NFR-budsjett_FL'!G33+'NFR - Partner 1'!G33+'NFR - Partner 2'!G33+'NFR - Partner 3'!G33+'NFR - Partner 4'!G33+'NFR - Partner 5'!G33+'NFR - Partner 6'!G33+'NFR - Partner 7'!G33+'NFR - Partner 8'!G33+'NFR - Partner 9'!G33+'NFR - Partner 10'!G33</f>
        <v>0</v>
      </c>
      <c r="H33" s="458">
        <f>'NFR-budsjett_FL'!H33+'NFR - Partner 1'!H33+'NFR - Partner 2'!H33+'NFR - Partner 3'!H33+'NFR - Partner 4'!H33+'NFR - Partner 5'!H33+'NFR - Partner 6'!H33+'NFR - Partner 7'!H33+'NFR - Partner 8'!H33+'NFR - Partner 9'!H33+'NFR - Partner 10'!H33</f>
        <v>0</v>
      </c>
      <c r="I33" s="458">
        <f>'NFR-budsjett_FL'!I33+'NFR - Partner 1'!I33+'NFR - Partner 2'!I33+'NFR - Partner 3'!I33+'NFR - Partner 4'!I33+'NFR - Partner 5'!I33+'NFR - Partner 6'!I33+'NFR - Partner 7'!I33+'NFR - Partner 8'!I33+'NFR - Partner 9'!I33+'NFR - Partner 10'!I33</f>
        <v>0</v>
      </c>
      <c r="J33" s="458">
        <f>'NFR-budsjett_FL'!J33+'NFR - Partner 1'!J33+'NFR - Partner 2'!J33+'NFR - Partner 3'!J33+'NFR - Partner 4'!J33+'NFR - Partner 5'!J33+'NFR - Partner 6'!J33+'NFR - Partner 7'!J33+'NFR - Partner 8'!J33+'NFR - Partner 9'!J33+'NFR - Partner 10'!J33</f>
        <v>0</v>
      </c>
      <c r="K33" s="458">
        <f>'NFR-budsjett_FL'!K33+'NFR - Partner 1'!K33+'NFR - Partner 2'!K33+'NFR - Partner 3'!K33+'NFR - Partner 4'!K33+'NFR - Partner 5'!K33+'NFR - Partner 6'!K33+'NFR - Partner 7'!K33+'NFR - Partner 8'!K33+'NFR - Partner 9'!K33+'NFR - Partner 10'!K33</f>
        <v>0</v>
      </c>
      <c r="L33" s="458">
        <f>'NFR-budsjett_FL'!L33+'NFR - Partner 1'!L33+'NFR - Partner 2'!L33+'NFR - Partner 3'!L33+'NFR - Partner 4'!L33+'NFR - Partner 5'!L33+'NFR - Partner 6'!L33+'NFR - Partner 7'!L33+'NFR - Partner 8'!L33+'NFR - Partner 9'!L33+'NFR - Partner 10'!L33</f>
        <v>0</v>
      </c>
      <c r="M33" s="458">
        <f>-SUMIF(Budsjett!$EM$3:$EM$14,#REF!,Budsjett!FA3:FA14)</f>
        <v>0</v>
      </c>
      <c r="N33" s="452">
        <f t="shared" si="14"/>
        <v>0</v>
      </c>
    </row>
    <row r="34" spans="2:14" x14ac:dyDescent="0.2">
      <c r="B34" s="2" t="s">
        <v>422</v>
      </c>
      <c r="C34" s="458">
        <f>'NFR-budsjett_FL'!C34+'NFR - Partner 1'!C34+'NFR - Partner 2'!C34+'NFR - Partner 3'!C34+'NFR - Partner 4'!C34+'NFR - Partner 5'!C34+'NFR - Partner 6'!C34+'NFR - Partner 7'!C34+'NFR - Partner 8'!C34+'NFR - Partner 9'!C34+'NFR - Partner 10'!C34</f>
        <v>0</v>
      </c>
      <c r="D34" s="458">
        <f>'NFR-budsjett_FL'!D34+'NFR - Partner 1'!D34+'NFR - Partner 2'!D34+'NFR - Partner 3'!D34+'NFR - Partner 4'!D34+'NFR - Partner 5'!D34+'NFR - Partner 6'!D34+'NFR - Partner 7'!D34+'NFR - Partner 8'!D34+'NFR - Partner 9'!D34+'NFR - Partner 10'!D34</f>
        <v>0</v>
      </c>
      <c r="E34" s="458">
        <f>'NFR-budsjett_FL'!E34+'NFR - Partner 1'!E34+'NFR - Partner 2'!E34+'NFR - Partner 3'!E34+'NFR - Partner 4'!E34+'NFR - Partner 5'!E34+'NFR - Partner 6'!E34+'NFR - Partner 7'!E34+'NFR - Partner 8'!E34+'NFR - Partner 9'!E34+'NFR - Partner 10'!E34</f>
        <v>0</v>
      </c>
      <c r="F34" s="458">
        <f>'NFR-budsjett_FL'!F34+'NFR - Partner 1'!F34+'NFR - Partner 2'!F34+'NFR - Partner 3'!F34+'NFR - Partner 4'!F34+'NFR - Partner 5'!F34+'NFR - Partner 6'!F34+'NFR - Partner 7'!F34+'NFR - Partner 8'!F34+'NFR - Partner 9'!F34+'NFR - Partner 10'!F34</f>
        <v>0</v>
      </c>
      <c r="G34" s="458">
        <f>'NFR-budsjett_FL'!G34+'NFR - Partner 1'!G34+'NFR - Partner 2'!G34+'NFR - Partner 3'!G34+'NFR - Partner 4'!G34+'NFR - Partner 5'!G34+'NFR - Partner 6'!G34+'NFR - Partner 7'!G34+'NFR - Partner 8'!G34+'NFR - Partner 9'!G34+'NFR - Partner 10'!G34</f>
        <v>0</v>
      </c>
      <c r="H34" s="458">
        <f>'NFR-budsjett_FL'!H34+'NFR - Partner 1'!H34+'NFR - Partner 2'!H34+'NFR - Partner 3'!H34+'NFR - Partner 4'!H34+'NFR - Partner 5'!H34+'NFR - Partner 6'!H34+'NFR - Partner 7'!H34+'NFR - Partner 8'!H34+'NFR - Partner 9'!H34+'NFR - Partner 10'!H34</f>
        <v>0</v>
      </c>
      <c r="I34" s="458">
        <f>'NFR-budsjett_FL'!I34+'NFR - Partner 1'!I34+'NFR - Partner 2'!I34+'NFR - Partner 3'!I34+'NFR - Partner 4'!I34+'NFR - Partner 5'!I34+'NFR - Partner 6'!I34+'NFR - Partner 7'!I34+'NFR - Partner 8'!I34+'NFR - Partner 9'!I34+'NFR - Partner 10'!I34</f>
        <v>0</v>
      </c>
      <c r="J34" s="458">
        <f>'NFR-budsjett_FL'!J34+'NFR - Partner 1'!J34+'NFR - Partner 2'!J34+'NFR - Partner 3'!J34+'NFR - Partner 4'!J34+'NFR - Partner 5'!J34+'NFR - Partner 6'!J34+'NFR - Partner 7'!J34+'NFR - Partner 8'!J34+'NFR - Partner 9'!J34+'NFR - Partner 10'!J34</f>
        <v>0</v>
      </c>
      <c r="K34" s="458">
        <f>'NFR-budsjett_FL'!K34+'NFR - Partner 1'!K34+'NFR - Partner 2'!K34+'NFR - Partner 3'!K34+'NFR - Partner 4'!K34+'NFR - Partner 5'!K34+'NFR - Partner 6'!K34+'NFR - Partner 7'!K34+'NFR - Partner 8'!K34+'NFR - Partner 9'!K34+'NFR - Partner 10'!K34</f>
        <v>0</v>
      </c>
      <c r="L34" s="458">
        <f>'NFR-budsjett_FL'!L34+'NFR - Partner 1'!L34+'NFR - Partner 2'!L34+'NFR - Partner 3'!L34+'NFR - Partner 4'!L34+'NFR - Partner 5'!L34+'NFR - Partner 6'!L34+'NFR - Partner 7'!L34+'NFR - Partner 8'!L34+'NFR - Partner 9'!L34+'NFR - Partner 10'!L34</f>
        <v>0</v>
      </c>
      <c r="M34" s="458">
        <f t="shared" ref="M34:M41" si="15">H34+I34+J34</f>
        <v>0</v>
      </c>
      <c r="N34" s="452">
        <f t="shared" si="14"/>
        <v>0</v>
      </c>
    </row>
    <row r="35" spans="2:14" x14ac:dyDescent="0.2">
      <c r="B35" s="2" t="s">
        <v>423</v>
      </c>
      <c r="C35" s="458">
        <f>'NFR-budsjett_FL'!C35+'NFR - Partner 1'!C35+'NFR - Partner 2'!C35+'NFR - Partner 3'!C35+'NFR - Partner 4'!C35+'NFR - Partner 5'!C35+'NFR - Partner 6'!C35+'NFR - Partner 7'!C35+'NFR - Partner 8'!C35+'NFR - Partner 9'!C35+'NFR - Partner 10'!C35</f>
        <v>0</v>
      </c>
      <c r="D35" s="458">
        <f>'NFR-budsjett_FL'!D35+'NFR - Partner 1'!D35+'NFR - Partner 2'!D35+'NFR - Partner 3'!D35+'NFR - Partner 4'!D35+'NFR - Partner 5'!D35+'NFR - Partner 6'!D35+'NFR - Partner 7'!D35+'NFR - Partner 8'!D35+'NFR - Partner 9'!D35+'NFR - Partner 10'!D35</f>
        <v>0</v>
      </c>
      <c r="E35" s="458">
        <f>'NFR-budsjett_FL'!E35+'NFR - Partner 1'!E35+'NFR - Partner 2'!E35+'NFR - Partner 3'!E35+'NFR - Partner 4'!E35+'NFR - Partner 5'!E35+'NFR - Partner 6'!E35+'NFR - Partner 7'!E35+'NFR - Partner 8'!E35+'NFR - Partner 9'!E35+'NFR - Partner 10'!E35</f>
        <v>0</v>
      </c>
      <c r="F35" s="458">
        <f>'NFR-budsjett_FL'!F35+'NFR - Partner 1'!F35+'NFR - Partner 2'!F35+'NFR - Partner 3'!F35+'NFR - Partner 4'!F35+'NFR - Partner 5'!F35+'NFR - Partner 6'!F35+'NFR - Partner 7'!F35+'NFR - Partner 8'!F35+'NFR - Partner 9'!F35+'NFR - Partner 10'!F35</f>
        <v>0</v>
      </c>
      <c r="G35" s="458">
        <f>'NFR-budsjett_FL'!G35+'NFR - Partner 1'!G35+'NFR - Partner 2'!G35+'NFR - Partner 3'!G35+'NFR - Partner 4'!G35+'NFR - Partner 5'!G35+'NFR - Partner 6'!G35+'NFR - Partner 7'!G35+'NFR - Partner 8'!G35+'NFR - Partner 9'!G35+'NFR - Partner 10'!G35</f>
        <v>0</v>
      </c>
      <c r="H35" s="458">
        <f>'NFR-budsjett_FL'!H35+'NFR - Partner 1'!H35+'NFR - Partner 2'!H35+'NFR - Partner 3'!H35+'NFR - Partner 4'!H35+'NFR - Partner 5'!H35+'NFR - Partner 6'!H35+'NFR - Partner 7'!H35+'NFR - Partner 8'!H35+'NFR - Partner 9'!H35+'NFR - Partner 10'!H35</f>
        <v>0</v>
      </c>
      <c r="I35" s="458">
        <f>'NFR-budsjett_FL'!I35+'NFR - Partner 1'!I35+'NFR - Partner 2'!I35+'NFR - Partner 3'!I35+'NFR - Partner 4'!I35+'NFR - Partner 5'!I35+'NFR - Partner 6'!I35+'NFR - Partner 7'!I35+'NFR - Partner 8'!I35+'NFR - Partner 9'!I35+'NFR - Partner 10'!I35</f>
        <v>0</v>
      </c>
      <c r="J35" s="458">
        <f>'NFR-budsjett_FL'!J35+'NFR - Partner 1'!J35+'NFR - Partner 2'!J35+'NFR - Partner 3'!J35+'NFR - Partner 4'!J35+'NFR - Partner 5'!J35+'NFR - Partner 6'!J35+'NFR - Partner 7'!J35+'NFR - Partner 8'!J35+'NFR - Partner 9'!J35+'NFR - Partner 10'!J35</f>
        <v>0</v>
      </c>
      <c r="K35" s="458">
        <f>'NFR-budsjett_FL'!K35+'NFR - Partner 1'!K35+'NFR - Partner 2'!K35+'NFR - Partner 3'!K35+'NFR - Partner 4'!K35+'NFR - Partner 5'!K35+'NFR - Partner 6'!K35+'NFR - Partner 7'!K35+'NFR - Partner 8'!K35+'NFR - Partner 9'!K35+'NFR - Partner 10'!K35</f>
        <v>0</v>
      </c>
      <c r="L35" s="458">
        <f>'NFR-budsjett_FL'!L35+'NFR - Partner 1'!L35+'NFR - Partner 2'!L35+'NFR - Partner 3'!L35+'NFR - Partner 4'!L35+'NFR - Partner 5'!L35+'NFR - Partner 6'!L35+'NFR - Partner 7'!L35+'NFR - Partner 8'!L35+'NFR - Partner 9'!L35+'NFR - Partner 10'!L35</f>
        <v>0</v>
      </c>
      <c r="M35" s="458">
        <f t="shared" si="15"/>
        <v>0</v>
      </c>
      <c r="N35" s="452">
        <f t="shared" si="14"/>
        <v>0</v>
      </c>
    </row>
    <row r="36" spans="2:14" x14ac:dyDescent="0.2">
      <c r="B36" s="2" t="s">
        <v>424</v>
      </c>
      <c r="C36" s="458">
        <f>'NFR-budsjett_FL'!C36+'NFR - Partner 1'!C36+'NFR - Partner 2'!C36+'NFR - Partner 3'!C36+'NFR - Partner 4'!C36+'NFR - Partner 5'!C36+'NFR - Partner 6'!C36+'NFR - Partner 7'!C36+'NFR - Partner 8'!C36+'NFR - Partner 9'!C36+'NFR - Partner 10'!C36</f>
        <v>0</v>
      </c>
      <c r="D36" s="458">
        <f>'NFR-budsjett_FL'!D36+'NFR - Partner 1'!D36+'NFR - Partner 2'!D36+'NFR - Partner 3'!D36+'NFR - Partner 4'!D36+'NFR - Partner 5'!D36+'NFR - Partner 6'!D36+'NFR - Partner 7'!D36+'NFR - Partner 8'!D36+'NFR - Partner 9'!D36+'NFR - Partner 10'!D36</f>
        <v>0</v>
      </c>
      <c r="E36" s="458">
        <f>'NFR-budsjett_FL'!E36+'NFR - Partner 1'!E36+'NFR - Partner 2'!E36+'NFR - Partner 3'!E36+'NFR - Partner 4'!E36+'NFR - Partner 5'!E36+'NFR - Partner 6'!E36+'NFR - Partner 7'!E36+'NFR - Partner 8'!E36+'NFR - Partner 9'!E36+'NFR - Partner 10'!E36</f>
        <v>0</v>
      </c>
      <c r="F36" s="458">
        <f>'NFR-budsjett_FL'!F36+'NFR - Partner 1'!F36+'NFR - Partner 2'!F36+'NFR - Partner 3'!F36+'NFR - Partner 4'!F36+'NFR - Partner 5'!F36+'NFR - Partner 6'!F36+'NFR - Partner 7'!F36+'NFR - Partner 8'!F36+'NFR - Partner 9'!F36+'NFR - Partner 10'!F36</f>
        <v>0</v>
      </c>
      <c r="G36" s="458">
        <f>'NFR-budsjett_FL'!G36+'NFR - Partner 1'!G36+'NFR - Partner 2'!G36+'NFR - Partner 3'!G36+'NFR - Partner 4'!G36+'NFR - Partner 5'!G36+'NFR - Partner 6'!G36+'NFR - Partner 7'!G36+'NFR - Partner 8'!G36+'NFR - Partner 9'!G36+'NFR - Partner 10'!G36</f>
        <v>0</v>
      </c>
      <c r="H36" s="458">
        <f>'NFR-budsjett_FL'!H36+'NFR - Partner 1'!H36+'NFR - Partner 2'!H36+'NFR - Partner 3'!H36+'NFR - Partner 4'!H36+'NFR - Partner 5'!H36+'NFR - Partner 6'!H36+'NFR - Partner 7'!H36+'NFR - Partner 8'!H36+'NFR - Partner 9'!H36+'NFR - Partner 10'!H36</f>
        <v>0</v>
      </c>
      <c r="I36" s="458">
        <f>'NFR-budsjett_FL'!I36+'NFR - Partner 1'!I36+'NFR - Partner 2'!I36+'NFR - Partner 3'!I36+'NFR - Partner 4'!I36+'NFR - Partner 5'!I36+'NFR - Partner 6'!I36+'NFR - Partner 7'!I36+'NFR - Partner 8'!I36+'NFR - Partner 9'!I36+'NFR - Partner 10'!I36</f>
        <v>0</v>
      </c>
      <c r="J36" s="458">
        <f>'NFR-budsjett_FL'!J36+'NFR - Partner 1'!J36+'NFR - Partner 2'!J36+'NFR - Partner 3'!J36+'NFR - Partner 4'!J36+'NFR - Partner 5'!J36+'NFR - Partner 6'!J36+'NFR - Partner 7'!J36+'NFR - Partner 8'!J36+'NFR - Partner 9'!J36+'NFR - Partner 10'!J36</f>
        <v>0</v>
      </c>
      <c r="K36" s="458">
        <f>'NFR-budsjett_FL'!K36+'NFR - Partner 1'!K36+'NFR - Partner 2'!K36+'NFR - Partner 3'!K36+'NFR - Partner 4'!K36+'NFR - Partner 5'!K36+'NFR - Partner 6'!K36+'NFR - Partner 7'!K36+'NFR - Partner 8'!K36+'NFR - Partner 9'!K36+'NFR - Partner 10'!K36</f>
        <v>0</v>
      </c>
      <c r="L36" s="458">
        <f>'NFR-budsjett_FL'!L36+'NFR - Partner 1'!L36+'NFR - Partner 2'!L36+'NFR - Partner 3'!L36+'NFR - Partner 4'!L36+'NFR - Partner 5'!L36+'NFR - Partner 6'!L36+'NFR - Partner 7'!L36+'NFR - Partner 8'!L36+'NFR - Partner 9'!L36+'NFR - Partner 10'!L36</f>
        <v>0</v>
      </c>
      <c r="M36" s="458">
        <f t="shared" si="15"/>
        <v>0</v>
      </c>
      <c r="N36" s="452">
        <f t="shared" si="14"/>
        <v>0</v>
      </c>
    </row>
    <row r="37" spans="2:14" x14ac:dyDescent="0.2">
      <c r="B37" s="2" t="s">
        <v>372</v>
      </c>
      <c r="C37" s="458">
        <f>'NFR-budsjett_FL'!C37+'NFR - Partner 1'!C37+'NFR - Partner 2'!C37+'NFR - Partner 3'!C37+'NFR - Partner 4'!C37+'NFR - Partner 5'!C37+'NFR - Partner 6'!C37+'NFR - Partner 7'!C37+'NFR - Partner 8'!C37+'NFR - Partner 9'!C37+'NFR - Partner 10'!C37</f>
        <v>0</v>
      </c>
      <c r="D37" s="458">
        <f>'NFR-budsjett_FL'!D37+'NFR - Partner 1'!D37+'NFR - Partner 2'!D37+'NFR - Partner 3'!D37+'NFR - Partner 4'!D37+'NFR - Partner 5'!D37+'NFR - Partner 6'!D37+'NFR - Partner 7'!D37+'NFR - Partner 8'!D37+'NFR - Partner 9'!D37+'NFR - Partner 10'!D37</f>
        <v>0</v>
      </c>
      <c r="E37" s="458">
        <f>'NFR-budsjett_FL'!E37+'NFR - Partner 1'!E37+'NFR - Partner 2'!E37+'NFR - Partner 3'!E37+'NFR - Partner 4'!E37+'NFR - Partner 5'!E37+'NFR - Partner 6'!E37+'NFR - Partner 7'!E37+'NFR - Partner 8'!E37+'NFR - Partner 9'!E37+'NFR - Partner 10'!E37</f>
        <v>0</v>
      </c>
      <c r="F37" s="458">
        <f>'NFR-budsjett_FL'!F37+'NFR - Partner 1'!F37+'NFR - Partner 2'!F37+'NFR - Partner 3'!F37+'NFR - Partner 4'!F37+'NFR - Partner 5'!F37+'NFR - Partner 6'!F37+'NFR - Partner 7'!F37+'NFR - Partner 8'!F37+'NFR - Partner 9'!F37+'NFR - Partner 10'!F37</f>
        <v>0</v>
      </c>
      <c r="G37" s="458">
        <f>'NFR-budsjett_FL'!G37+'NFR - Partner 1'!G37+'NFR - Partner 2'!G37+'NFR - Partner 3'!G37+'NFR - Partner 4'!G37+'NFR - Partner 5'!G37+'NFR - Partner 6'!G37+'NFR - Partner 7'!G37+'NFR - Partner 8'!G37+'NFR - Partner 9'!G37+'NFR - Partner 10'!G37</f>
        <v>0</v>
      </c>
      <c r="H37" s="458">
        <f>'NFR-budsjett_FL'!H37+'NFR - Partner 1'!H37+'NFR - Partner 2'!H37+'NFR - Partner 3'!H37+'NFR - Partner 4'!H37+'NFR - Partner 5'!H37+'NFR - Partner 6'!H37+'NFR - Partner 7'!H37+'NFR - Partner 8'!H37+'NFR - Partner 9'!H37+'NFR - Partner 10'!H37</f>
        <v>0</v>
      </c>
      <c r="I37" s="458">
        <f>'NFR-budsjett_FL'!I37+'NFR - Partner 1'!I37+'NFR - Partner 2'!I37+'NFR - Partner 3'!I37+'NFR - Partner 4'!I37+'NFR - Partner 5'!I37+'NFR - Partner 6'!I37+'NFR - Partner 7'!I37+'NFR - Partner 8'!I37+'NFR - Partner 9'!I37+'NFR - Partner 10'!I37</f>
        <v>0</v>
      </c>
      <c r="J37" s="458">
        <f>'NFR-budsjett_FL'!J37+'NFR - Partner 1'!J37+'NFR - Partner 2'!J37+'NFR - Partner 3'!J37+'NFR - Partner 4'!J37+'NFR - Partner 5'!J37+'NFR - Partner 6'!J37+'NFR - Partner 7'!J37+'NFR - Partner 8'!J37+'NFR - Partner 9'!J37+'NFR - Partner 10'!J37</f>
        <v>0</v>
      </c>
      <c r="K37" s="458">
        <f>'NFR-budsjett_FL'!K37+'NFR - Partner 1'!K37+'NFR - Partner 2'!K37+'NFR - Partner 3'!K37+'NFR - Partner 4'!K37+'NFR - Partner 5'!K37+'NFR - Partner 6'!K37+'NFR - Partner 7'!K37+'NFR - Partner 8'!K37+'NFR - Partner 9'!K37+'NFR - Partner 10'!K37</f>
        <v>0</v>
      </c>
      <c r="L37" s="458">
        <f>'NFR-budsjett_FL'!L37+'NFR - Partner 1'!L37+'NFR - Partner 2'!L37+'NFR - Partner 3'!L37+'NFR - Partner 4'!L37+'NFR - Partner 5'!L37+'NFR - Partner 6'!L37+'NFR - Partner 7'!L37+'NFR - Partner 8'!L37+'NFR - Partner 9'!L37+'NFR - Partner 10'!L37</f>
        <v>0</v>
      </c>
      <c r="M37" s="458">
        <f t="shared" si="15"/>
        <v>0</v>
      </c>
      <c r="N37" s="452">
        <f t="shared" si="14"/>
        <v>0</v>
      </c>
    </row>
    <row r="38" spans="2:14" ht="15" x14ac:dyDescent="0.25">
      <c r="B38" s="12" t="s">
        <v>425</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t="e">
        <f t="shared" si="16"/>
        <v>#REF!</v>
      </c>
      <c r="N38" s="52">
        <f>SUM(N31:N37)</f>
        <v>0</v>
      </c>
    </row>
    <row r="39" spans="2:14" x14ac:dyDescent="0.2">
      <c r="B39" t="s">
        <v>406</v>
      </c>
      <c r="C39" s="452">
        <f>'NFR-budsjett_FL'!C39+'NFR - Partner 1'!C39+'NFR - Partner 2'!C39+'NFR - Partner 3'!C39+'NFR - Partner 4'!C39+'NFR - Partner 5'!C39+'NFR - Partner 6'!C39+'NFR - Partner 7'!C39+'NFR - Partner 8'!C39+'NFR - Partner 9'!C39+'NFR - Partner 10'!C39</f>
        <v>0</v>
      </c>
      <c r="D39" s="452">
        <f>'NFR-budsjett_FL'!D39+'NFR - Partner 1'!D39+'NFR - Partner 2'!D39+'NFR - Partner 3'!D39+'NFR - Partner 4'!D39+'NFR - Partner 5'!D39+'NFR - Partner 6'!D39+'NFR - Partner 7'!D39+'NFR - Partner 8'!D39+'NFR - Partner 9'!D39+'NFR - Partner 10'!D39</f>
        <v>0</v>
      </c>
      <c r="E39" s="452">
        <f>'NFR-budsjett_FL'!E39+'NFR - Partner 1'!E39+'NFR - Partner 2'!E39+'NFR - Partner 3'!E39+'NFR - Partner 4'!E39+'NFR - Partner 5'!E39+'NFR - Partner 6'!E39+'NFR - Partner 7'!E39+'NFR - Partner 8'!E39+'NFR - Partner 9'!E39+'NFR - Partner 10'!E39</f>
        <v>0</v>
      </c>
      <c r="F39" s="452">
        <f>'NFR-budsjett_FL'!F39+'NFR - Partner 1'!F39+'NFR - Partner 2'!F39+'NFR - Partner 3'!F39+'NFR - Partner 4'!F39+'NFR - Partner 5'!F39+'NFR - Partner 6'!F39+'NFR - Partner 7'!F39+'NFR - Partner 8'!F39+'NFR - Partner 9'!F39+'NFR - Partner 10'!F39</f>
        <v>0</v>
      </c>
      <c r="G39" s="452">
        <f>'NFR-budsjett_FL'!G39+'NFR - Partner 1'!G39+'NFR - Partner 2'!G39+'NFR - Partner 3'!G39+'NFR - Partner 4'!G39+'NFR - Partner 5'!G39+'NFR - Partner 6'!G39+'NFR - Partner 7'!G39+'NFR - Partner 8'!G39+'NFR - Partner 9'!G39+'NFR - Partner 10'!G39</f>
        <v>0</v>
      </c>
      <c r="H39" s="452">
        <f>'NFR-budsjett_FL'!H39+'NFR - Partner 1'!H39+'NFR - Partner 2'!H39+'NFR - Partner 3'!H39+'NFR - Partner 4'!H39+'NFR - Partner 5'!H39+'NFR - Partner 6'!H39+'NFR - Partner 7'!H39+'NFR - Partner 8'!H39+'NFR - Partner 9'!H39+'NFR - Partner 10'!H39</f>
        <v>0</v>
      </c>
      <c r="I39" s="452">
        <f>'NFR-budsjett_FL'!I39+'NFR - Partner 1'!I39+'NFR - Partner 2'!I39+'NFR - Partner 3'!I39+'NFR - Partner 4'!I39+'NFR - Partner 5'!I39+'NFR - Partner 6'!I39+'NFR - Partner 7'!I39+'NFR - Partner 8'!I39+'NFR - Partner 9'!I39+'NFR - Partner 10'!I39</f>
        <v>0</v>
      </c>
      <c r="J39" s="452">
        <f>'NFR-budsjett_FL'!J39+'NFR - Partner 1'!J39+'NFR - Partner 2'!J39+'NFR - Partner 3'!J39+'NFR - Partner 4'!J39+'NFR - Partner 5'!J39+'NFR - Partner 6'!J39+'NFR - Partner 7'!J39+'NFR - Partner 8'!J39+'NFR - Partner 9'!J39+'NFR - Partner 10'!J39</f>
        <v>0</v>
      </c>
      <c r="K39" s="452">
        <f>'NFR-budsjett_FL'!K39+'NFR - Partner 1'!K39+'NFR - Partner 2'!K39+'NFR - Partner 3'!K39+'NFR - Partner 4'!K39+'NFR - Partner 5'!K39+'NFR - Partner 6'!K39+'NFR - Partner 7'!K39+'NFR - Partner 8'!K39+'NFR - Partner 9'!K39+'NFR - Partner 10'!K39</f>
        <v>0</v>
      </c>
      <c r="L39" s="452">
        <f>'NFR-budsjett_FL'!L39+'NFR - Partner 1'!L39+'NFR - Partner 2'!L39+'NFR - Partner 3'!L39+'NFR - Partner 4'!L39+'NFR - Partner 5'!L39+'NFR - Partner 6'!L39+'NFR - Partner 7'!L39+'NFR - Partner 8'!L39+'NFR - Partner 9'!L39+'NFR - Partner 10'!L39</f>
        <v>0</v>
      </c>
      <c r="M39" s="458">
        <f t="shared" si="15"/>
        <v>0</v>
      </c>
      <c r="N39" s="452">
        <f>SUM(C39:L39)</f>
        <v>0</v>
      </c>
    </row>
    <row r="40" spans="2:14" x14ac:dyDescent="0.2">
      <c r="B40" t="s">
        <v>407</v>
      </c>
      <c r="C40" s="452">
        <f>'NFR-budsjett_FL'!C40+'NFR - Partner 1'!C40+'NFR - Partner 2'!C40+'NFR - Partner 3'!C40+'NFR - Partner 4'!C40+'NFR - Partner 5'!C40+'NFR - Partner 6'!C40+'NFR - Partner 7'!C40+'NFR - Partner 8'!C40+'NFR - Partner 9'!C40+'NFR - Partner 10'!C40</f>
        <v>0</v>
      </c>
      <c r="D40" s="452">
        <f>'NFR-budsjett_FL'!D40+'NFR - Partner 1'!D40+'NFR - Partner 2'!D40+'NFR - Partner 3'!D40+'NFR - Partner 4'!D40+'NFR - Partner 5'!D40+'NFR - Partner 6'!D40+'NFR - Partner 7'!D40+'NFR - Partner 8'!D40+'NFR - Partner 9'!D40+'NFR - Partner 10'!D40</f>
        <v>0</v>
      </c>
      <c r="E40" s="452">
        <f>'NFR-budsjett_FL'!E40+'NFR - Partner 1'!E40+'NFR - Partner 2'!E40+'NFR - Partner 3'!E40+'NFR - Partner 4'!E40+'NFR - Partner 5'!E40+'NFR - Partner 6'!E40+'NFR - Partner 7'!E40+'NFR - Partner 8'!E40+'NFR - Partner 9'!E40+'NFR - Partner 10'!E40</f>
        <v>0</v>
      </c>
      <c r="F40" s="452">
        <f>'NFR-budsjett_FL'!F40+'NFR - Partner 1'!F40+'NFR - Partner 2'!F40+'NFR - Partner 3'!F40+'NFR - Partner 4'!F40+'NFR - Partner 5'!F40+'NFR - Partner 6'!F40+'NFR - Partner 7'!F40+'NFR - Partner 8'!F40+'NFR - Partner 9'!F40+'NFR - Partner 10'!F40</f>
        <v>0</v>
      </c>
      <c r="G40" s="452">
        <f>'NFR-budsjett_FL'!G40+'NFR - Partner 1'!G40+'NFR - Partner 2'!G40+'NFR - Partner 3'!G40+'NFR - Partner 4'!G40+'NFR - Partner 5'!G40+'NFR - Partner 6'!G40+'NFR - Partner 7'!G40+'NFR - Partner 8'!G40+'NFR - Partner 9'!G40+'NFR - Partner 10'!G40</f>
        <v>0</v>
      </c>
      <c r="H40" s="452">
        <f>'NFR-budsjett_FL'!H40+'NFR - Partner 1'!H40+'NFR - Partner 2'!H40+'NFR - Partner 3'!H40+'NFR - Partner 4'!H40+'NFR - Partner 5'!H40+'NFR - Partner 6'!H40+'NFR - Partner 7'!H40+'NFR - Partner 8'!H40+'NFR - Partner 9'!H40+'NFR - Partner 10'!H40</f>
        <v>0</v>
      </c>
      <c r="I40" s="452">
        <f>'NFR-budsjett_FL'!I40+'NFR - Partner 1'!I40+'NFR - Partner 2'!I40+'NFR - Partner 3'!I40+'NFR - Partner 4'!I40+'NFR - Partner 5'!I40+'NFR - Partner 6'!I40+'NFR - Partner 7'!I40+'NFR - Partner 8'!I40+'NFR - Partner 9'!I40+'NFR - Partner 10'!I40</f>
        <v>0</v>
      </c>
      <c r="J40" s="452">
        <f>'NFR-budsjett_FL'!J40+'NFR - Partner 1'!J40+'NFR - Partner 2'!J40+'NFR - Partner 3'!J40+'NFR - Partner 4'!J40+'NFR - Partner 5'!J40+'NFR - Partner 6'!J40+'NFR - Partner 7'!J40+'NFR - Partner 8'!J40+'NFR - Partner 9'!J40+'NFR - Partner 10'!J40</f>
        <v>0</v>
      </c>
      <c r="K40" s="452">
        <f>'NFR-budsjett_FL'!K40+'NFR - Partner 1'!K40+'NFR - Partner 2'!K40+'NFR - Partner 3'!K40+'NFR - Partner 4'!K40+'NFR - Partner 5'!K40+'NFR - Partner 6'!K40+'NFR - Partner 7'!K40+'NFR - Partner 8'!K40+'NFR - Partner 9'!K40+'NFR - Partner 10'!K40</f>
        <v>0</v>
      </c>
      <c r="L40" s="452">
        <f>'NFR-budsjett_FL'!L40+'NFR - Partner 1'!L40+'NFR - Partner 2'!L40+'NFR - Partner 3'!L40+'NFR - Partner 4'!L40+'NFR - Partner 5'!L40+'NFR - Partner 6'!L40+'NFR - Partner 7'!L40+'NFR - Partner 8'!L40+'NFR - Partner 9'!L40+'NFR - Partner 10'!L40</f>
        <v>0</v>
      </c>
      <c r="M40" s="458">
        <f t="shared" si="15"/>
        <v>0</v>
      </c>
      <c r="N40" s="452">
        <f t="shared" ref="N40:N41" si="17">SUM(C40:L40)</f>
        <v>0</v>
      </c>
    </row>
    <row r="41" spans="2:14" x14ac:dyDescent="0.2">
      <c r="B41" t="s">
        <v>408</v>
      </c>
      <c r="C41" s="452">
        <f>'NFR-budsjett_FL'!C41+'NFR - Partner 1'!C41+'NFR - Partner 2'!C41+'NFR - Partner 3'!C41+'NFR - Partner 4'!C41+'NFR - Partner 5'!C41+'NFR - Partner 6'!C41+'NFR - Partner 7'!C41+'NFR - Partner 8'!C41+'NFR - Partner 9'!C41+'NFR - Partner 10'!C41</f>
        <v>0</v>
      </c>
      <c r="D41" s="452">
        <f>'NFR-budsjett_FL'!D41+'NFR - Partner 1'!D41+'NFR - Partner 2'!D41+'NFR - Partner 3'!D41+'NFR - Partner 4'!D41+'NFR - Partner 5'!D41+'NFR - Partner 6'!D41+'NFR - Partner 7'!D41+'NFR - Partner 8'!D41+'NFR - Partner 9'!D41+'NFR - Partner 10'!D41</f>
        <v>0</v>
      </c>
      <c r="E41" s="452">
        <f>'NFR-budsjett_FL'!E41+'NFR - Partner 1'!E41+'NFR - Partner 2'!E41+'NFR - Partner 3'!E41+'NFR - Partner 4'!E41+'NFR - Partner 5'!E41+'NFR - Partner 6'!E41+'NFR - Partner 7'!E41+'NFR - Partner 8'!E41+'NFR - Partner 9'!E41+'NFR - Partner 10'!E41</f>
        <v>0</v>
      </c>
      <c r="F41" s="452">
        <f>'NFR-budsjett_FL'!F41+'NFR - Partner 1'!F41+'NFR - Partner 2'!F41+'NFR - Partner 3'!F41+'NFR - Partner 4'!F41+'NFR - Partner 5'!F41+'NFR - Partner 6'!F41+'NFR - Partner 7'!F41+'NFR - Partner 8'!F41+'NFR - Partner 9'!F41+'NFR - Partner 10'!F41</f>
        <v>0</v>
      </c>
      <c r="G41" s="452">
        <f>'NFR-budsjett_FL'!G41+'NFR - Partner 1'!G41+'NFR - Partner 2'!G41+'NFR - Partner 3'!G41+'NFR - Partner 4'!G41+'NFR - Partner 5'!G41+'NFR - Partner 6'!G41+'NFR - Partner 7'!G41+'NFR - Partner 8'!G41+'NFR - Partner 9'!G41+'NFR - Partner 10'!G41</f>
        <v>0</v>
      </c>
      <c r="H41" s="452">
        <f>'NFR-budsjett_FL'!H41+'NFR - Partner 1'!H41+'NFR - Partner 2'!H41+'NFR - Partner 3'!H41+'NFR - Partner 4'!H41+'NFR - Partner 5'!H41+'NFR - Partner 6'!H41+'NFR - Partner 7'!H41+'NFR - Partner 8'!H41+'NFR - Partner 9'!H41+'NFR - Partner 10'!H41</f>
        <v>0</v>
      </c>
      <c r="I41" s="452">
        <f>'NFR-budsjett_FL'!I41+'NFR - Partner 1'!I41+'NFR - Partner 2'!I41+'NFR - Partner 3'!I41+'NFR - Partner 4'!I41+'NFR - Partner 5'!I41+'NFR - Partner 6'!I41+'NFR - Partner 7'!I41+'NFR - Partner 8'!I41+'NFR - Partner 9'!I41+'NFR - Partner 10'!I41</f>
        <v>0</v>
      </c>
      <c r="J41" s="452">
        <f>'NFR-budsjett_FL'!J41+'NFR - Partner 1'!J41+'NFR - Partner 2'!J41+'NFR - Partner 3'!J41+'NFR - Partner 4'!J41+'NFR - Partner 5'!J41+'NFR - Partner 6'!J41+'NFR - Partner 7'!J41+'NFR - Partner 8'!J41+'NFR - Partner 9'!J41+'NFR - Partner 10'!J41</f>
        <v>0</v>
      </c>
      <c r="K41" s="452">
        <f>'NFR-budsjett_FL'!K41+'NFR - Partner 1'!K41+'NFR - Partner 2'!K41+'NFR - Partner 3'!K41+'NFR - Partner 4'!K41+'NFR - Partner 5'!K41+'NFR - Partner 6'!K41+'NFR - Partner 7'!K41+'NFR - Partner 8'!K41+'NFR - Partner 9'!K41+'NFR - Partner 10'!K41</f>
        <v>0</v>
      </c>
      <c r="L41" s="452">
        <f>'NFR-budsjett_FL'!L41+'NFR - Partner 1'!L41+'NFR - Partner 2'!L41+'NFR - Partner 3'!L41+'NFR - Partner 4'!L41+'NFR - Partner 5'!L41+'NFR - Partner 6'!L41+'NFR - Partner 7'!L41+'NFR - Partner 8'!L41+'NFR - Partner 9'!L41+'NFR - Partner 10'!L41</f>
        <v>0</v>
      </c>
      <c r="M41" s="458">
        <f t="shared" si="15"/>
        <v>0</v>
      </c>
      <c r="N41" s="452">
        <f t="shared" si="17"/>
        <v>0</v>
      </c>
    </row>
    <row r="42" spans="2:14" ht="15" x14ac:dyDescent="0.25">
      <c r="B42" s="12" t="s">
        <v>139</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t="e">
        <f t="shared" si="18"/>
        <v>#REF!</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du7ftqP3WxM++ziBcrL/YSSanNpHUeMTfys8X/tovAElJmKPsNMClsoq4AsDjUiIDmTckY8jt/laYTEUOJEEKg==" saltValue="w9oP/4umf3ctAdJMfb2QkQ==" spinCount="100000" sheet="1" objects="1" scenarios="1"/>
  <pageMargins left="0.7" right="0.7" top="0.75" bottom="0.75" header="0.3" footer="0.3"/>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5">
    <tabColor rgb="FF0070C0"/>
    <pageSetUpPr fitToPage="1"/>
  </sheetPr>
  <dimension ref="B1:AA47"/>
  <sheetViews>
    <sheetView showGridLines="0" zoomScale="90" zoomScaleNormal="90" workbookViewId="0">
      <selection activeCell="H38" sqref="H38"/>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456</v>
      </c>
      <c r="C1" s="112"/>
      <c r="D1" s="112"/>
      <c r="E1" s="112"/>
      <c r="F1" s="112"/>
      <c r="G1" s="112"/>
      <c r="H1" s="112"/>
      <c r="I1" s="112"/>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459</v>
      </c>
      <c r="C3" s="451" t="e">
        <f>Budsjett!#REF!</f>
        <v>#REF!</v>
      </c>
      <c r="D3" s="427" t="e">
        <f>C3+1</f>
        <v>#REF!</v>
      </c>
      <c r="E3" s="427" t="e">
        <f t="shared" ref="E3:L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ref="M3" si="1">L3+1</f>
        <v>#REF!</v>
      </c>
      <c r="N3" s="427" t="e">
        <f t="shared" ref="N3" si="2">M3+1</f>
        <v>#REF!</v>
      </c>
      <c r="O3" s="427" t="e">
        <f t="shared" ref="O3" si="3">N3+1</f>
        <v>#REF!</v>
      </c>
      <c r="P3" s="431" t="s">
        <v>141</v>
      </c>
      <c r="Q3" s="432" t="s">
        <v>460</v>
      </c>
      <c r="R3" s="112"/>
      <c r="S3" s="445" t="s">
        <v>461</v>
      </c>
      <c r="T3" s="445"/>
      <c r="U3" s="445"/>
      <c r="V3" s="445"/>
      <c r="W3" s="445"/>
      <c r="X3" s="445"/>
      <c r="Y3" s="445"/>
      <c r="Z3" s="445"/>
      <c r="AA3" s="445"/>
    </row>
    <row r="4" spans="2:27" x14ac:dyDescent="0.2">
      <c r="B4" s="430" t="s">
        <v>462</v>
      </c>
      <c r="C4" s="501" t="e">
        <f>'NFR-budsjett'!C5</f>
        <v>#REF!</v>
      </c>
      <c r="D4" s="501" t="e">
        <f>'NFR-budsjett'!D5</f>
        <v>#REF!</v>
      </c>
      <c r="E4" s="501" t="e">
        <f>'NFR-budsjett'!E5</f>
        <v>#REF!</v>
      </c>
      <c r="F4" s="501" t="e">
        <f>'NFR-budsjett'!F5</f>
        <v>#REF!</v>
      </c>
      <c r="G4" s="501" t="e">
        <f>'NFR-budsjett'!G5</f>
        <v>#REF!</v>
      </c>
      <c r="H4" s="501" t="e">
        <f>'NFR-budsjett'!H5</f>
        <v>#REF!</v>
      </c>
      <c r="I4" s="501" t="e">
        <f>'NFR-budsjett'!I5</f>
        <v>#REF!</v>
      </c>
      <c r="J4" s="501" t="e">
        <f>'NFR-budsjett'!J5</f>
        <v>#REF!</v>
      </c>
      <c r="K4" s="501" t="e">
        <f>'NFR-budsjett'!K5</f>
        <v>#REF!</v>
      </c>
      <c r="L4" s="501" t="e">
        <f>'NFR-budsjett'!L5</f>
        <v>#REF!</v>
      </c>
      <c r="M4" s="501" t="e">
        <f>Prosjektcontroller!N17+Prosjektcontroller!N18+Prosjektcontroller!N19+Prosjektcontroller!N28+Prosjektcontroller!N29</f>
        <v>#REF!</v>
      </c>
      <c r="N4" s="501" t="e">
        <f>Prosjektcontroller!O17+Prosjektcontroller!O18+Prosjektcontroller!O19+Prosjektcontroller!O28+Prosjektcontroller!O29</f>
        <v>#REF!</v>
      </c>
      <c r="O4" s="501" t="e">
        <f>Prosjektcontroller!P17+Prosjektcontroller!P18+Prosjektcontroller!P19+Prosjektcontroller!P28+Prosjektcontroller!P29</f>
        <v>#REF!</v>
      </c>
      <c r="P4" s="503" t="e">
        <f>SUM(C4:O4)</f>
        <v>#REF!</v>
      </c>
      <c r="Q4" s="501" t="e">
        <f>SUM(K4:O4)</f>
        <v>#REF!</v>
      </c>
      <c r="R4" s="112"/>
      <c r="S4" s="445" t="s">
        <v>463</v>
      </c>
      <c r="T4" s="445"/>
      <c r="U4" s="445"/>
      <c r="V4" s="445"/>
      <c r="W4" s="445"/>
      <c r="X4" s="445"/>
      <c r="Y4" s="445"/>
      <c r="Z4" s="445"/>
      <c r="AA4" s="445"/>
    </row>
    <row r="5" spans="2:27" x14ac:dyDescent="0.2">
      <c r="B5" s="430" t="s">
        <v>464</v>
      </c>
      <c r="C5" s="501">
        <f>SUMIF(Budsjett!$B$3:$B$126,"Innkjøp av FoU-tjenester",Budsjett!J3:J126)</f>
        <v>0</v>
      </c>
      <c r="D5" s="501">
        <f>SUMIF(Budsjett!$B$3:$B$126,"Innkjøp av FoU-tjenester",Budsjett!K3:K126)</f>
        <v>0</v>
      </c>
      <c r="E5" s="501">
        <f>SUMIF(Budsjett!$B$3:$B$126,"Innkjøp av FoU-tjenester",Budsjett!L3:L126)</f>
        <v>0</v>
      </c>
      <c r="F5" s="501">
        <f>SUMIF(Budsjett!$B$3:$B$126,"Innkjøp av FoU-tjenester",Budsjett!M3:M126)</f>
        <v>0</v>
      </c>
      <c r="G5" s="501">
        <f>SUMIF(Budsjett!$B$3:$B$126,"Innkjøp av FoU-tjenester",Budsjett!N3:N126)</f>
        <v>0</v>
      </c>
      <c r="H5" s="501">
        <f>SUMIF(Budsjett!$B$3:$B$126,"Innkjøp av FoU-tjenester",Budsjett!O3:O126)</f>
        <v>0</v>
      </c>
      <c r="I5" s="501">
        <f>SUMIF(Budsjett!$B$3:$B$126,"Innkjøp av FoU-tjenester",Budsjett!P3:P126)</f>
        <v>0</v>
      </c>
      <c r="J5" s="501">
        <f>SUMIF(Budsjett!$B$3:$B$126,"Innkjøp av FoU-tjenester",Budsjett!Q3:Q126)</f>
        <v>0</v>
      </c>
      <c r="K5" s="501">
        <f>SUMIF(Budsjett!$B$3:$B$126,"Innkjøp av FoU-tjenester",Budsjett!R3:R126)</f>
        <v>0</v>
      </c>
      <c r="L5" s="501">
        <f>SUMIF(Budsjett!$B$3:$B$126,"Innkjøp av FoU-tjenester",Budsjett!S3:S126)</f>
        <v>0</v>
      </c>
      <c r="M5" s="501">
        <f>SUMIF(Budsjett!$B$3:$B$126,"Innkjøp av FoU-tjenester",Budsjett!T3:T126)</f>
        <v>0</v>
      </c>
      <c r="N5" s="501">
        <f>SUMIF(Budsjett!$B$3:$B$126,"Innkjøp av FoU-tjenester",Budsjett!U3:U126)</f>
        <v>0</v>
      </c>
      <c r="O5" s="501">
        <f>SUMIF(Budsjett!$B$3:$B$126,"Innkjøp av FoU-tjenester",Budsjett!V3:V126)</f>
        <v>0</v>
      </c>
      <c r="P5" s="503">
        <f t="shared" ref="P5:P7" si="4">SUM(C5:O5)</f>
        <v>0</v>
      </c>
      <c r="Q5" s="501">
        <f t="shared" ref="Q5:Q7" si="5">SUM(K5:O5)</f>
        <v>0</v>
      </c>
      <c r="R5" s="112"/>
      <c r="S5" s="445" t="s">
        <v>465</v>
      </c>
      <c r="T5" s="445"/>
      <c r="U5" s="445"/>
      <c r="V5" s="445"/>
      <c r="W5" s="445"/>
      <c r="X5" s="445"/>
      <c r="Y5" s="445"/>
      <c r="Z5" s="445"/>
      <c r="AA5" s="445"/>
    </row>
    <row r="6" spans="2:27" x14ac:dyDescent="0.2">
      <c r="B6" s="430" t="s">
        <v>466</v>
      </c>
      <c r="C6" s="501" t="e">
        <f>'NFR-budsjett'!C7</f>
        <v>#REF!</v>
      </c>
      <c r="D6" s="501" t="e">
        <f>'NFR-budsjett'!D7</f>
        <v>#REF!</v>
      </c>
      <c r="E6" s="501" t="e">
        <f>'NFR-budsjett'!E7</f>
        <v>#REF!</v>
      </c>
      <c r="F6" s="501" t="e">
        <f>'NFR-budsjett'!F7</f>
        <v>#REF!</v>
      </c>
      <c r="G6" s="501" t="e">
        <f>'NFR-budsjett'!G7</f>
        <v>#REF!</v>
      </c>
      <c r="H6" s="501" t="e">
        <f>'NFR-budsjett'!H7</f>
        <v>#REF!</v>
      </c>
      <c r="I6" s="501" t="e">
        <f>'NFR-budsjett'!I7</f>
        <v>#REF!</v>
      </c>
      <c r="J6" s="501" t="e">
        <f>'NFR-budsjett'!J7</f>
        <v>#REF!</v>
      </c>
      <c r="K6" s="501" t="e">
        <f>'NFR-budsjett'!K7</f>
        <v>#REF!</v>
      </c>
      <c r="L6" s="501" t="e">
        <f>'NFR-budsjett'!L7</f>
        <v>#REF!</v>
      </c>
      <c r="M6" s="501" t="e">
        <f>Budsjett!#REF!+Budsjett!#REF!+SUMIF(Budsjett!$B$3:$B$134,"Utstyr (kun nasjonal infrastruktur)",Budsjett!T3:T134)</f>
        <v>#REF!</v>
      </c>
      <c r="N6" s="501" t="e">
        <f>Budsjett!#REF!+Budsjett!#REF!+SUMIF(Budsjett!$B$3:$B$134,"Utstyr (kun nasjonal infrastruktur)",Budsjett!U3:U134)</f>
        <v>#REF!</v>
      </c>
      <c r="O6" s="501" t="e">
        <f>Budsjett!#REF!+Budsjett!#REF!+SUMIF(Budsjett!$B$3:$B$134,"Utstyr (kun nasjonal infrastruktur)",Budsjett!V3:V134)</f>
        <v>#REF!</v>
      </c>
      <c r="P6" s="503" t="e">
        <f t="shared" si="4"/>
        <v>#REF!</v>
      </c>
      <c r="Q6" s="501" t="e">
        <f t="shared" si="5"/>
        <v>#REF!</v>
      </c>
      <c r="R6" s="112"/>
      <c r="S6" s="445" t="s">
        <v>467</v>
      </c>
      <c r="T6" s="445"/>
      <c r="U6" s="445"/>
      <c r="V6" s="445"/>
      <c r="W6" s="445"/>
      <c r="X6" s="445"/>
      <c r="Y6" s="445"/>
      <c r="Z6" s="445"/>
      <c r="AA6" s="445"/>
    </row>
    <row r="7" spans="2:27" x14ac:dyDescent="0.2">
      <c r="B7" s="430" t="s">
        <v>392</v>
      </c>
      <c r="C7" s="501" t="e">
        <f>'NFR-budsjett'!C8+Budsjett!#REF!</f>
        <v>#REF!</v>
      </c>
      <c r="D7" s="501" t="e">
        <f>'NFR-budsjett'!D8+Budsjett!#REF!</f>
        <v>#REF!</v>
      </c>
      <c r="E7" s="501" t="e">
        <f>'NFR-budsjett'!E8+Budsjett!#REF!</f>
        <v>#REF!</v>
      </c>
      <c r="F7" s="501" t="e">
        <f>'NFR-budsjett'!F8+Budsjett!#REF!</f>
        <v>#REF!</v>
      </c>
      <c r="G7" s="501" t="e">
        <f>'NFR-budsjett'!G8+Budsjett!#REF!</f>
        <v>#REF!</v>
      </c>
      <c r="H7" s="501" t="e">
        <f>'NFR-budsjett'!H8+Budsjett!#REF!</f>
        <v>#REF!</v>
      </c>
      <c r="I7" s="501" t="e">
        <f>'NFR-budsjett'!I8+Budsjett!#REF!</f>
        <v>#REF!</v>
      </c>
      <c r="J7" s="501" t="e">
        <f>'NFR-budsjett'!J8+Budsjett!#REF!</f>
        <v>#REF!</v>
      </c>
      <c r="K7" s="501" t="e">
        <f>'NFR-budsjett'!K8+Budsjett!#REF!</f>
        <v>#REF!</v>
      </c>
      <c r="L7" s="501" t="e">
        <f>'NFR-budsjett'!L8+Budsjett!#REF!</f>
        <v>#REF!</v>
      </c>
      <c r="M7" s="501" t="e">
        <f>SUMIF(Budsjett!$B$3:$B$126,"Lab./feltundersøkelser",Budsjett!T3:T126)+SUMIF(Budsjett!$B$3:$B$126,"Reiser/konferanser/mv.",Budsjett!T3:T126)+SUMIF(Budsjett!$B$3:$B$126,"Andre driftskostnader",Budsjett!T3:T126)+Budsjett!#REF!+Budsjett!#REF!+Budsjett!#REF!+Budsjett!#REF!</f>
        <v>#REF!</v>
      </c>
      <c r="N7" s="501" t="e">
        <f>SUMIF(Budsjett!$B$3:$B$126,"Lab./feltundersøkelser",Budsjett!U3:U126)+SUMIF(Budsjett!$B$3:$B$126,"Reiser/konferanser/mv.",Budsjett!U3:U126)+SUMIF(Budsjett!$B$3:$B$126,"Andre driftskostnader",Budsjett!U3:U126)+Budsjett!#REF!+Budsjett!#REF!+Budsjett!#REF!+Budsjett!#REF!</f>
        <v>#REF!</v>
      </c>
      <c r="O7" s="501" t="e">
        <f>SUMIF(Budsjett!$B$3:$B$126,"Lab./feltundersøkelser",Budsjett!V3:V126)+SUMIF(Budsjett!$B$3:$B$126,"Reiser/konferanser/mv.",Budsjett!V3:V126)+SUMIF(Budsjett!$B$3:$B$126,"Andre driftskostnader",Budsjett!V3:V126)+Budsjett!#REF!+Budsjett!#REF!+Budsjett!#REF!+Budsjett!#REF!</f>
        <v>#REF!</v>
      </c>
      <c r="P7" s="503" t="e">
        <f t="shared" si="4"/>
        <v>#REF!</v>
      </c>
      <c r="Q7" s="501" t="e">
        <f t="shared" si="5"/>
        <v>#REF!</v>
      </c>
      <c r="R7" s="112"/>
      <c r="S7" s="445" t="s">
        <v>468</v>
      </c>
      <c r="T7" s="445"/>
      <c r="U7" s="445"/>
      <c r="V7" s="445"/>
      <c r="W7" s="445"/>
      <c r="X7" s="445"/>
      <c r="Y7" s="445"/>
      <c r="Z7" s="445"/>
      <c r="AA7" s="445"/>
    </row>
    <row r="8" spans="2:27" x14ac:dyDescent="0.2">
      <c r="B8" s="435" t="s">
        <v>409</v>
      </c>
      <c r="C8" s="502" t="e">
        <f>SUM(C4:C7)</f>
        <v>#REF!</v>
      </c>
      <c r="D8" s="502" t="e">
        <f t="shared" ref="D8:P8" si="6">SUM(D4:D7)</f>
        <v>#REF!</v>
      </c>
      <c r="E8" s="502" t="e">
        <f t="shared" si="6"/>
        <v>#REF!</v>
      </c>
      <c r="F8" s="502" t="e">
        <f t="shared" si="6"/>
        <v>#REF!</v>
      </c>
      <c r="G8" s="502" t="e">
        <f t="shared" si="6"/>
        <v>#REF!</v>
      </c>
      <c r="H8" s="502" t="e">
        <f t="shared" si="6"/>
        <v>#REF!</v>
      </c>
      <c r="I8" s="502" t="e">
        <f t="shared" si="6"/>
        <v>#REF!</v>
      </c>
      <c r="J8" s="502" t="e">
        <f t="shared" si="6"/>
        <v>#REF!</v>
      </c>
      <c r="K8" s="502" t="e">
        <f t="shared" si="6"/>
        <v>#REF!</v>
      </c>
      <c r="L8" s="502" t="e">
        <f t="shared" si="6"/>
        <v>#REF!</v>
      </c>
      <c r="M8" s="502" t="e">
        <f t="shared" ref="M8:O8" si="7">SUM(M4:M7)</f>
        <v>#REF!</v>
      </c>
      <c r="N8" s="502" t="e">
        <f t="shared" si="7"/>
        <v>#REF!</v>
      </c>
      <c r="O8" s="502" t="e">
        <f t="shared" si="7"/>
        <v>#REF!</v>
      </c>
      <c r="P8" s="502" t="e">
        <f t="shared" si="6"/>
        <v>#REF!</v>
      </c>
      <c r="Q8" s="502" t="e">
        <f>SUM(Q4:Q7)</f>
        <v>#REF!</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470</v>
      </c>
      <c r="C10" s="451" t="e">
        <f>C3</f>
        <v>#REF!</v>
      </c>
      <c r="D10" s="451" t="e">
        <f t="shared" ref="D10:L10" si="8">D3</f>
        <v>#REF!</v>
      </c>
      <c r="E10" s="451" t="e">
        <f t="shared" si="8"/>
        <v>#REF!</v>
      </c>
      <c r="F10" s="451" t="e">
        <f t="shared" si="8"/>
        <v>#REF!</v>
      </c>
      <c r="G10" s="451" t="e">
        <f t="shared" si="8"/>
        <v>#REF!</v>
      </c>
      <c r="H10" s="451" t="e">
        <f t="shared" si="8"/>
        <v>#REF!</v>
      </c>
      <c r="I10" s="451" t="e">
        <f t="shared" si="8"/>
        <v>#REF!</v>
      </c>
      <c r="J10" s="451" t="e">
        <f t="shared" si="8"/>
        <v>#REF!</v>
      </c>
      <c r="K10" s="451" t="e">
        <f t="shared" si="8"/>
        <v>#REF!</v>
      </c>
      <c r="L10" s="451" t="e">
        <f t="shared" si="8"/>
        <v>#REF!</v>
      </c>
      <c r="M10" s="451" t="e">
        <f t="shared" ref="M10:O10" si="9">M3</f>
        <v>#REF!</v>
      </c>
      <c r="N10" s="451" t="e">
        <f t="shared" si="9"/>
        <v>#REF!</v>
      </c>
      <c r="O10" s="451" t="e">
        <f t="shared" si="9"/>
        <v>#REF!</v>
      </c>
      <c r="P10" s="431" t="s">
        <v>141</v>
      </c>
      <c r="Q10" s="440" t="s">
        <v>460</v>
      </c>
      <c r="R10" s="112"/>
      <c r="S10" s="112"/>
      <c r="T10" s="112"/>
      <c r="U10" s="112"/>
      <c r="V10" s="112"/>
      <c r="W10" s="112"/>
      <c r="X10" s="112"/>
      <c r="Y10" s="112"/>
      <c r="Z10" s="112"/>
      <c r="AA10" s="112"/>
    </row>
    <row r="11" spans="2:27" x14ac:dyDescent="0.2">
      <c r="B11" s="430" t="s">
        <v>471</v>
      </c>
      <c r="C11" s="501"/>
      <c r="D11" s="501"/>
      <c r="E11" s="501"/>
      <c r="F11" s="501"/>
      <c r="G11" s="501"/>
      <c r="H11" s="501"/>
      <c r="I11" s="501"/>
      <c r="J11" s="501"/>
      <c r="K11" s="501"/>
      <c r="L11" s="501"/>
      <c r="M11" s="501"/>
      <c r="N11" s="501"/>
      <c r="O11" s="501"/>
      <c r="P11" s="503">
        <f>SUM(C11:O11)</f>
        <v>0</v>
      </c>
      <c r="Q11" s="501">
        <f t="shared" ref="Q11:Q15" si="10">SUM(K11:O11)</f>
        <v>0</v>
      </c>
      <c r="R11" s="112"/>
      <c r="S11" s="444" t="s">
        <v>472</v>
      </c>
      <c r="T11" s="444"/>
      <c r="U11" s="444"/>
      <c r="V11" s="444"/>
      <c r="W11" s="444"/>
      <c r="X11" s="444"/>
      <c r="Y11" s="444"/>
      <c r="Z11" s="444"/>
      <c r="AA11" s="444"/>
    </row>
    <row r="12" spans="2:27" x14ac:dyDescent="0.2">
      <c r="B12" s="430" t="s">
        <v>473</v>
      </c>
      <c r="C12" s="501"/>
      <c r="D12" s="501"/>
      <c r="E12" s="501"/>
      <c r="F12" s="501"/>
      <c r="G12" s="501"/>
      <c r="H12" s="501"/>
      <c r="I12" s="501"/>
      <c r="J12" s="501"/>
      <c r="K12" s="501"/>
      <c r="L12" s="501"/>
      <c r="M12" s="501"/>
      <c r="N12" s="501"/>
      <c r="O12" s="501"/>
      <c r="P12" s="503">
        <f t="shared" ref="P12:P15" si="11">SUM(C12:O12)</f>
        <v>0</v>
      </c>
      <c r="Q12" s="501">
        <f t="shared" si="10"/>
        <v>0</v>
      </c>
      <c r="R12" s="112"/>
      <c r="S12" s="445" t="s">
        <v>474</v>
      </c>
      <c r="T12" s="445"/>
      <c r="U12" s="445"/>
      <c r="V12" s="445"/>
      <c r="W12" s="445"/>
      <c r="X12" s="445"/>
      <c r="Y12" s="445"/>
      <c r="Z12" s="445"/>
      <c r="AA12" s="445"/>
    </row>
    <row r="13" spans="2:27" x14ac:dyDescent="0.2">
      <c r="B13" s="430" t="s">
        <v>475</v>
      </c>
      <c r="C13" s="501" t="e">
        <f>C8</f>
        <v>#REF!</v>
      </c>
      <c r="D13" s="501" t="e">
        <f t="shared" ref="D13:O13" si="12">D8</f>
        <v>#REF!</v>
      </c>
      <c r="E13" s="501" t="e">
        <f t="shared" si="12"/>
        <v>#REF!</v>
      </c>
      <c r="F13" s="501" t="e">
        <f t="shared" si="12"/>
        <v>#REF!</v>
      </c>
      <c r="G13" s="501" t="e">
        <f t="shared" si="12"/>
        <v>#REF!</v>
      </c>
      <c r="H13" s="501" t="e">
        <f t="shared" si="12"/>
        <v>#REF!</v>
      </c>
      <c r="I13" s="501" t="e">
        <f t="shared" si="12"/>
        <v>#REF!</v>
      </c>
      <c r="J13" s="501" t="e">
        <f t="shared" si="12"/>
        <v>#REF!</v>
      </c>
      <c r="K13" s="501" t="e">
        <f t="shared" si="12"/>
        <v>#REF!</v>
      </c>
      <c r="L13" s="501" t="e">
        <f t="shared" si="12"/>
        <v>#REF!</v>
      </c>
      <c r="M13" s="501" t="e">
        <f t="shared" si="12"/>
        <v>#REF!</v>
      </c>
      <c r="N13" s="501" t="e">
        <f t="shared" si="12"/>
        <v>#REF!</v>
      </c>
      <c r="O13" s="501" t="e">
        <f t="shared" si="12"/>
        <v>#REF!</v>
      </c>
      <c r="P13" s="503" t="e">
        <f t="shared" si="11"/>
        <v>#REF!</v>
      </c>
      <c r="Q13" s="501" t="e">
        <f t="shared" si="10"/>
        <v>#REF!</v>
      </c>
      <c r="R13" s="112"/>
      <c r="S13" s="112"/>
      <c r="T13" s="112"/>
      <c r="U13" s="112"/>
      <c r="V13" s="112"/>
      <c r="W13" s="112"/>
      <c r="X13" s="112"/>
      <c r="Y13" s="112"/>
      <c r="Z13" s="112"/>
      <c r="AA13" s="112"/>
    </row>
    <row r="14" spans="2:27" x14ac:dyDescent="0.2">
      <c r="B14" s="430" t="s">
        <v>476</v>
      </c>
      <c r="C14" s="501"/>
      <c r="D14" s="501"/>
      <c r="E14" s="501"/>
      <c r="F14" s="501"/>
      <c r="G14" s="501"/>
      <c r="H14" s="501"/>
      <c r="I14" s="501"/>
      <c r="J14" s="501"/>
      <c r="K14" s="501"/>
      <c r="L14" s="501"/>
      <c r="M14" s="501"/>
      <c r="N14" s="501"/>
      <c r="O14" s="501"/>
      <c r="P14" s="503">
        <f t="shared" si="11"/>
        <v>0</v>
      </c>
      <c r="Q14" s="501">
        <f t="shared" si="10"/>
        <v>0</v>
      </c>
      <c r="R14" s="112"/>
      <c r="S14" s="112"/>
      <c r="T14" s="112"/>
      <c r="U14" s="112"/>
      <c r="V14" s="112"/>
      <c r="W14" s="112"/>
      <c r="X14" s="112"/>
      <c r="Y14" s="112"/>
      <c r="Z14" s="112"/>
      <c r="AA14" s="112"/>
    </row>
    <row r="15" spans="2:27" x14ac:dyDescent="0.2">
      <c r="B15" s="430" t="s">
        <v>415</v>
      </c>
      <c r="C15" s="501"/>
      <c r="D15" s="501"/>
      <c r="E15" s="501"/>
      <c r="F15" s="501"/>
      <c r="G15" s="501"/>
      <c r="H15" s="501"/>
      <c r="I15" s="501"/>
      <c r="J15" s="501"/>
      <c r="K15" s="501"/>
      <c r="L15" s="501"/>
      <c r="M15" s="501"/>
      <c r="N15" s="501"/>
      <c r="O15" s="501"/>
      <c r="P15" s="503">
        <f t="shared" si="11"/>
        <v>0</v>
      </c>
      <c r="Q15" s="501">
        <f t="shared" si="10"/>
        <v>0</v>
      </c>
      <c r="R15" s="112"/>
      <c r="S15" s="112"/>
      <c r="T15" s="112"/>
      <c r="U15" s="112"/>
      <c r="V15" s="112"/>
      <c r="W15" s="112"/>
      <c r="X15" s="112"/>
      <c r="Y15" s="112"/>
      <c r="Z15" s="112"/>
      <c r="AA15" s="112"/>
    </row>
    <row r="16" spans="2:27" x14ac:dyDescent="0.2">
      <c r="B16" s="435" t="s">
        <v>409</v>
      </c>
      <c r="C16" s="502" t="e">
        <f>SUM(C11:C15)</f>
        <v>#REF!</v>
      </c>
      <c r="D16" s="502" t="e">
        <f t="shared" ref="D16:Q16" si="13">SUM(D11:D15)</f>
        <v>#REF!</v>
      </c>
      <c r="E16" s="502" t="e">
        <f t="shared" si="13"/>
        <v>#REF!</v>
      </c>
      <c r="F16" s="502" t="e">
        <f t="shared" si="13"/>
        <v>#REF!</v>
      </c>
      <c r="G16" s="502" t="e">
        <f t="shared" si="13"/>
        <v>#REF!</v>
      </c>
      <c r="H16" s="502" t="e">
        <f t="shared" si="13"/>
        <v>#REF!</v>
      </c>
      <c r="I16" s="502" t="e">
        <f t="shared" si="13"/>
        <v>#REF!</v>
      </c>
      <c r="J16" s="502" t="e">
        <f t="shared" si="13"/>
        <v>#REF!</v>
      </c>
      <c r="K16" s="502" t="e">
        <f t="shared" si="13"/>
        <v>#REF!</v>
      </c>
      <c r="L16" s="502" t="e">
        <f t="shared" si="13"/>
        <v>#REF!</v>
      </c>
      <c r="M16" s="502" t="e">
        <f t="shared" ref="M16:O16" si="14">SUM(M11:M15)</f>
        <v>#REF!</v>
      </c>
      <c r="N16" s="502" t="e">
        <f t="shared" si="14"/>
        <v>#REF!</v>
      </c>
      <c r="O16" s="502" t="e">
        <f t="shared" si="14"/>
        <v>#REF!</v>
      </c>
      <c r="P16" s="502" t="e">
        <f t="shared" si="13"/>
        <v>#REF!</v>
      </c>
      <c r="Q16" s="502" t="e">
        <f t="shared" si="13"/>
        <v>#REF!</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416</v>
      </c>
      <c r="C18" s="451" t="e">
        <f>C3</f>
        <v>#REF!</v>
      </c>
      <c r="D18" s="451" t="e">
        <f t="shared" ref="D18:L18" si="15">D3</f>
        <v>#REF!</v>
      </c>
      <c r="E18" s="451" t="e">
        <f t="shared" si="15"/>
        <v>#REF!</v>
      </c>
      <c r="F18" s="451" t="e">
        <f t="shared" si="15"/>
        <v>#REF!</v>
      </c>
      <c r="G18" s="451" t="e">
        <f t="shared" si="15"/>
        <v>#REF!</v>
      </c>
      <c r="H18" s="451" t="e">
        <f t="shared" si="15"/>
        <v>#REF!</v>
      </c>
      <c r="I18" s="451" t="e">
        <f t="shared" si="15"/>
        <v>#REF!</v>
      </c>
      <c r="J18" s="451" t="e">
        <f t="shared" si="15"/>
        <v>#REF!</v>
      </c>
      <c r="K18" s="451" t="e">
        <f t="shared" si="15"/>
        <v>#REF!</v>
      </c>
      <c r="L18" s="451" t="e">
        <f t="shared" si="15"/>
        <v>#REF!</v>
      </c>
      <c r="M18" s="451" t="e">
        <f t="shared" ref="M18:O18" si="16">M3</f>
        <v>#REF!</v>
      </c>
      <c r="N18" s="451" t="e">
        <f t="shared" si="16"/>
        <v>#REF!</v>
      </c>
      <c r="O18" s="451" t="e">
        <f t="shared" si="16"/>
        <v>#REF!</v>
      </c>
      <c r="P18" s="431" t="s">
        <v>141</v>
      </c>
      <c r="Q18" s="440" t="s">
        <v>460</v>
      </c>
      <c r="R18" s="112"/>
      <c r="S18" s="112"/>
      <c r="T18" s="112"/>
      <c r="U18" s="112"/>
      <c r="V18" s="112"/>
      <c r="W18" s="112"/>
      <c r="X18" s="112"/>
      <c r="Y18" s="112"/>
      <c r="Z18" s="112"/>
      <c r="AA18" s="112"/>
    </row>
    <row r="19" spans="2:27" x14ac:dyDescent="0.2">
      <c r="B19" s="430" t="s">
        <v>477</v>
      </c>
      <c r="C19" s="501" t="e">
        <f>C24-C23-C22-C21-C20</f>
        <v>#REF!</v>
      </c>
      <c r="D19" s="501" t="e">
        <f t="shared" ref="D19:O19" si="17">D24-D23-D22-D21-D20</f>
        <v>#REF!</v>
      </c>
      <c r="E19" s="501" t="e">
        <f t="shared" si="17"/>
        <v>#REF!</v>
      </c>
      <c r="F19" s="501" t="e">
        <f t="shared" si="17"/>
        <v>#REF!</v>
      </c>
      <c r="G19" s="501" t="e">
        <f t="shared" si="17"/>
        <v>#REF!</v>
      </c>
      <c r="H19" s="501" t="e">
        <f t="shared" si="17"/>
        <v>#REF!</v>
      </c>
      <c r="I19" s="501" t="e">
        <f t="shared" si="17"/>
        <v>#REF!</v>
      </c>
      <c r="J19" s="501" t="e">
        <f t="shared" si="17"/>
        <v>#REF!</v>
      </c>
      <c r="K19" s="501" t="e">
        <f t="shared" si="17"/>
        <v>#REF!</v>
      </c>
      <c r="L19" s="501" t="e">
        <f t="shared" si="17"/>
        <v>#REF!</v>
      </c>
      <c r="M19" s="501" t="e">
        <f t="shared" si="17"/>
        <v>#REF!</v>
      </c>
      <c r="N19" s="501" t="e">
        <f t="shared" si="17"/>
        <v>#REF!</v>
      </c>
      <c r="O19" s="501" t="e">
        <f t="shared" si="17"/>
        <v>#REF!</v>
      </c>
      <c r="P19" s="503" t="e">
        <f>SUM(C19:O19)</f>
        <v>#REF!</v>
      </c>
      <c r="Q19" s="501" t="e">
        <f t="shared" ref="Q19:Q23" si="18">SUM(K19:O19)</f>
        <v>#REF!</v>
      </c>
      <c r="R19" s="112"/>
      <c r="S19" s="444" t="s">
        <v>478</v>
      </c>
      <c r="T19" s="444"/>
      <c r="U19" s="444"/>
      <c r="V19" s="444"/>
      <c r="W19" s="444"/>
      <c r="X19" s="444"/>
      <c r="Y19" s="444"/>
      <c r="Z19" s="444"/>
      <c r="AA19" s="444"/>
    </row>
    <row r="20" spans="2:27" x14ac:dyDescent="0.2">
      <c r="B20" s="430" t="s">
        <v>479</v>
      </c>
      <c r="C20" s="501" t="e">
        <f>'NFR-budsjett'!C23</f>
        <v>#REF!</v>
      </c>
      <c r="D20" s="501" t="e">
        <f>'NFR-budsjett'!D23</f>
        <v>#REF!</v>
      </c>
      <c r="E20" s="501" t="e">
        <f>'NFR-budsjett'!E23</f>
        <v>#REF!</v>
      </c>
      <c r="F20" s="501" t="e">
        <f>'NFR-budsjett'!F23</f>
        <v>#REF!</v>
      </c>
      <c r="G20" s="501" t="e">
        <f>'NFR-budsjett'!G23</f>
        <v>#REF!</v>
      </c>
      <c r="H20" s="501" t="e">
        <f>'NFR-budsjett'!H23</f>
        <v>#REF!</v>
      </c>
      <c r="I20" s="501" t="e">
        <f>'NFR-budsjett'!I23</f>
        <v>#REF!</v>
      </c>
      <c r="J20" s="501" t="e">
        <f>'NFR-budsjett'!J23</f>
        <v>#REF!</v>
      </c>
      <c r="K20" s="501" t="e">
        <f>'NFR-budsjett'!K23</f>
        <v>#REF!</v>
      </c>
      <c r="L20" s="501" t="e">
        <f>'NFR-budsjett'!L23</f>
        <v>#REF!</v>
      </c>
      <c r="M20" s="501" t="e">
        <f>-IF(Registrering!#REF!="Fast beløp",Budsjett!#REF!,Budsjett!#REF!)</f>
        <v>#REF!</v>
      </c>
      <c r="N20" s="501" t="e">
        <f>-IF(Registrering!#REF!="Fast beløp",Budsjett!#REF!,Budsjett!#REF!)</f>
        <v>#REF!</v>
      </c>
      <c r="O20" s="501" t="e">
        <f>-IF(Registrering!#REF!="Fast beløp",Budsjett!#REF!,Budsjett!#REF!)</f>
        <v>#REF!</v>
      </c>
      <c r="P20" s="503" t="e">
        <f t="shared" ref="P20:P23" si="19">SUM(C20:O20)</f>
        <v>#REF!</v>
      </c>
      <c r="Q20" s="501" t="e">
        <f t="shared" si="18"/>
        <v>#REF!</v>
      </c>
      <c r="R20" s="112"/>
      <c r="S20" s="445" t="s">
        <v>480</v>
      </c>
      <c r="T20" s="445"/>
      <c r="U20" s="445"/>
      <c r="V20" s="445"/>
      <c r="W20" s="445"/>
      <c r="X20" s="445"/>
      <c r="Y20" s="445"/>
      <c r="Z20" s="445"/>
      <c r="AA20" s="445"/>
    </row>
    <row r="21" spans="2:27" x14ac:dyDescent="0.2">
      <c r="B21" s="430" t="s">
        <v>481</v>
      </c>
      <c r="C21" s="501" t="e">
        <f>'NFR-budsjett'!C24</f>
        <v>#REF!</v>
      </c>
      <c r="D21" s="501" t="e">
        <f>'NFR-budsjett'!D24</f>
        <v>#REF!</v>
      </c>
      <c r="E21" s="501" t="e">
        <f>'NFR-budsjett'!E24</f>
        <v>#REF!</v>
      </c>
      <c r="F21" s="501" t="e">
        <f>'NFR-budsjett'!F24</f>
        <v>#REF!</v>
      </c>
      <c r="G21" s="501" t="e">
        <f>'NFR-budsjett'!G24</f>
        <v>#REF!</v>
      </c>
      <c r="H21" s="501" t="e">
        <f>'NFR-budsjett'!H24</f>
        <v>#REF!</v>
      </c>
      <c r="I21" s="501" t="e">
        <f>'NFR-budsjett'!I24</f>
        <v>#REF!</v>
      </c>
      <c r="J21" s="501" t="e">
        <f>'NFR-budsjett'!J24</f>
        <v>#REF!</v>
      </c>
      <c r="K21" s="501" t="e">
        <f>'NFR-budsjett'!K24</f>
        <v>#REF!</v>
      </c>
      <c r="L21" s="501" t="e">
        <f>'NFR-budsjett'!L24</f>
        <v>#REF!</v>
      </c>
      <c r="M21" s="501" t="e">
        <f>-IF(Registrering!#REF!="Fast beløp",Budsjett!#REF!,Budsjett!#REF!)</f>
        <v>#REF!</v>
      </c>
      <c r="N21" s="501" t="e">
        <f>-IF(Registrering!#REF!="Fast beløp",Budsjett!#REF!,Budsjett!#REF!)</f>
        <v>#REF!</v>
      </c>
      <c r="O21" s="501" t="e">
        <f>-IF(Registrering!#REF!="Fast beløp",Budsjett!#REF!,Budsjett!#REF!)</f>
        <v>#REF!</v>
      </c>
      <c r="P21" s="503" t="e">
        <f t="shared" si="19"/>
        <v>#REF!</v>
      </c>
      <c r="Q21" s="501" t="e">
        <f t="shared" si="18"/>
        <v>#REF!</v>
      </c>
      <c r="R21" s="112"/>
      <c r="S21" s="445" t="s">
        <v>482</v>
      </c>
      <c r="T21" s="445"/>
      <c r="U21" s="445"/>
      <c r="V21" s="445"/>
      <c r="W21" s="445"/>
      <c r="X21" s="445"/>
      <c r="Y21" s="445"/>
      <c r="Z21" s="445"/>
      <c r="AA21" s="445"/>
    </row>
    <row r="22" spans="2:27" x14ac:dyDescent="0.2">
      <c r="B22" s="430" t="s">
        <v>483</v>
      </c>
      <c r="C22" s="501" t="e">
        <f>'NFR-budsjett'!C25</f>
        <v>#REF!</v>
      </c>
      <c r="D22" s="501" t="e">
        <f>'NFR-budsjett'!D25</f>
        <v>#REF!</v>
      </c>
      <c r="E22" s="501" t="e">
        <f>'NFR-budsjett'!E25</f>
        <v>#REF!</v>
      </c>
      <c r="F22" s="501" t="e">
        <f>'NFR-budsjett'!F25</f>
        <v>#REF!</v>
      </c>
      <c r="G22" s="501" t="e">
        <f>'NFR-budsjett'!G25</f>
        <v>#REF!</v>
      </c>
      <c r="H22" s="501" t="e">
        <f>'NFR-budsjett'!H25</f>
        <v>#REF!</v>
      </c>
      <c r="I22" s="501" t="e">
        <f>'NFR-budsjett'!I25</f>
        <v>#REF!</v>
      </c>
      <c r="J22" s="501" t="e">
        <f>'NFR-budsjett'!J25</f>
        <v>#REF!</v>
      </c>
      <c r="K22" s="501" t="e">
        <f>'NFR-budsjett'!K25</f>
        <v>#REF!</v>
      </c>
      <c r="L22" s="501" t="e">
        <f>'NFR-budsjett'!L25</f>
        <v>#REF!</v>
      </c>
      <c r="M22" s="501" t="e">
        <f>-IF(Registrering!#REF!="Fast beløp",Budsjett!#REF!,Budsjett!#REF!)</f>
        <v>#REF!</v>
      </c>
      <c r="N22" s="501" t="e">
        <f>-IF(Registrering!#REF!="Fast beløp",Budsjett!#REF!,Budsjett!#REF!)</f>
        <v>#REF!</v>
      </c>
      <c r="O22" s="501" t="e">
        <f>-IF(Registrering!#REF!="Fast beløp",Budsjett!#REF!,Budsjett!#REF!)</f>
        <v>#REF!</v>
      </c>
      <c r="P22" s="503" t="e">
        <f t="shared" si="19"/>
        <v>#REF!</v>
      </c>
      <c r="Q22" s="501" t="e">
        <f t="shared" si="18"/>
        <v>#REF!</v>
      </c>
      <c r="R22" s="112"/>
      <c r="S22" s="445" t="s">
        <v>484</v>
      </c>
      <c r="T22" s="445"/>
      <c r="U22" s="445"/>
      <c r="V22" s="445"/>
      <c r="W22" s="445"/>
      <c r="X22" s="445"/>
      <c r="Y22" s="445"/>
      <c r="Z22" s="445"/>
      <c r="AA22" s="445"/>
    </row>
    <row r="23" spans="2:27" x14ac:dyDescent="0.2">
      <c r="B23" s="441" t="s">
        <v>485</v>
      </c>
      <c r="C23" s="501" t="e">
        <f>'NFR-budsjett'!C26</f>
        <v>#REF!</v>
      </c>
      <c r="D23" s="501" t="e">
        <f>'NFR-budsjett'!D26</f>
        <v>#REF!</v>
      </c>
      <c r="E23" s="501" t="e">
        <f>'NFR-budsjett'!E26</f>
        <v>#REF!</v>
      </c>
      <c r="F23" s="501" t="e">
        <f>'NFR-budsjett'!F26</f>
        <v>#REF!</v>
      </c>
      <c r="G23" s="501" t="e">
        <f>'NFR-budsjett'!G26</f>
        <v>#REF!</v>
      </c>
      <c r="H23" s="501" t="e">
        <f>'NFR-budsjett'!H26</f>
        <v>#REF!</v>
      </c>
      <c r="I23" s="501" t="e">
        <f>'NFR-budsjett'!I26</f>
        <v>#REF!</v>
      </c>
      <c r="J23" s="501" t="e">
        <f>'NFR-budsjett'!J26</f>
        <v>#REF!</v>
      </c>
      <c r="K23" s="501" t="e">
        <f>'NFR-budsjett'!K26</f>
        <v>#REF!</v>
      </c>
      <c r="L23" s="501" t="e">
        <f>'NFR-budsjett'!L26</f>
        <v>#REF!</v>
      </c>
      <c r="M23" s="501" t="e">
        <f>-IF(Registrering!#REF!="Fast beløp",Budsjett!#REF!,Budsjett!#REF!)</f>
        <v>#REF!</v>
      </c>
      <c r="N23" s="501" t="e">
        <f>-IF(Registrering!#REF!="Fast beløp",Budsjett!#REF!,Budsjett!#REF!)</f>
        <v>#REF!</v>
      </c>
      <c r="O23" s="501" t="e">
        <f>-IF(Registrering!#REF!="Fast beløp",Budsjett!#REF!,Budsjett!#REF!)</f>
        <v>#REF!</v>
      </c>
      <c r="P23" s="503" t="e">
        <f t="shared" si="19"/>
        <v>#REF!</v>
      </c>
      <c r="Q23" s="501" t="e">
        <f t="shared" si="18"/>
        <v>#REF!</v>
      </c>
      <c r="R23" s="112"/>
      <c r="S23" s="445" t="s">
        <v>486</v>
      </c>
      <c r="T23" s="445"/>
      <c r="U23" s="445"/>
      <c r="V23" s="445"/>
      <c r="W23" s="445"/>
      <c r="X23" s="445"/>
      <c r="Y23" s="445"/>
      <c r="Z23" s="445"/>
      <c r="AA23" s="445"/>
    </row>
    <row r="24" spans="2:27" x14ac:dyDescent="0.2">
      <c r="B24" s="435" t="s">
        <v>487</v>
      </c>
      <c r="C24" s="502" t="e">
        <f t="shared" ref="C24:L24" si="20">C8</f>
        <v>#REF!</v>
      </c>
      <c r="D24" s="502" t="e">
        <f t="shared" si="20"/>
        <v>#REF!</v>
      </c>
      <c r="E24" s="502" t="e">
        <f t="shared" si="20"/>
        <v>#REF!</v>
      </c>
      <c r="F24" s="502" t="e">
        <f t="shared" si="20"/>
        <v>#REF!</v>
      </c>
      <c r="G24" s="502" t="e">
        <f t="shared" si="20"/>
        <v>#REF!</v>
      </c>
      <c r="H24" s="502" t="e">
        <f t="shared" si="20"/>
        <v>#REF!</v>
      </c>
      <c r="I24" s="502" t="e">
        <f t="shared" si="20"/>
        <v>#REF!</v>
      </c>
      <c r="J24" s="502" t="e">
        <f t="shared" si="20"/>
        <v>#REF!</v>
      </c>
      <c r="K24" s="502" t="e">
        <f t="shared" si="20"/>
        <v>#REF!</v>
      </c>
      <c r="L24" s="502" t="e">
        <f t="shared" si="20"/>
        <v>#REF!</v>
      </c>
      <c r="M24" s="502" t="e">
        <f>M8</f>
        <v>#REF!</v>
      </c>
      <c r="N24" s="502" t="e">
        <f t="shared" ref="N24:O24" si="21">N8</f>
        <v>#REF!</v>
      </c>
      <c r="O24" s="502" t="e">
        <f t="shared" si="21"/>
        <v>#REF!</v>
      </c>
      <c r="P24" s="502" t="e">
        <f t="shared" ref="P24:Q24" si="22">SUM(P19:P23)</f>
        <v>#REF!</v>
      </c>
      <c r="Q24" s="502" t="e">
        <f t="shared" si="22"/>
        <v>#REF!</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490</v>
      </c>
      <c r="C29" s="613" t="e">
        <f>C3</f>
        <v>#REF!</v>
      </c>
      <c r="D29" s="613" t="e">
        <f t="shared" ref="D29:L29" si="23">D3</f>
        <v>#REF!</v>
      </c>
      <c r="E29" s="613" t="e">
        <f t="shared" si="23"/>
        <v>#REF!</v>
      </c>
      <c r="F29" s="613" t="e">
        <f t="shared" si="23"/>
        <v>#REF!</v>
      </c>
      <c r="G29" s="613" t="e">
        <f t="shared" si="23"/>
        <v>#REF!</v>
      </c>
      <c r="H29" s="613" t="e">
        <f t="shared" si="23"/>
        <v>#REF!</v>
      </c>
      <c r="I29" s="613" t="e">
        <f t="shared" si="23"/>
        <v>#REF!</v>
      </c>
      <c r="J29" s="613" t="e">
        <f t="shared" si="23"/>
        <v>#REF!</v>
      </c>
      <c r="K29" s="613" t="e">
        <f t="shared" si="23"/>
        <v>#REF!</v>
      </c>
      <c r="L29" s="613" t="e">
        <f t="shared" si="23"/>
        <v>#REF!</v>
      </c>
      <c r="M29" s="613" t="e">
        <f t="shared" ref="M29:O29" si="24">M3</f>
        <v>#REF!</v>
      </c>
      <c r="N29" s="613" t="e">
        <f t="shared" si="24"/>
        <v>#REF!</v>
      </c>
      <c r="O29" s="613" t="e">
        <f t="shared" si="24"/>
        <v>#REF!</v>
      </c>
      <c r="P29" s="431" t="s">
        <v>141</v>
      </c>
      <c r="Q29" s="440" t="s">
        <v>460</v>
      </c>
      <c r="R29" s="112"/>
      <c r="S29" s="112"/>
      <c r="T29" s="112"/>
      <c r="U29" s="112"/>
      <c r="V29" s="112"/>
      <c r="W29" s="112"/>
      <c r="X29" s="112"/>
      <c r="Y29" s="112"/>
      <c r="Z29" s="112"/>
      <c r="AA29" s="112"/>
    </row>
    <row r="30" spans="2:27" ht="15" x14ac:dyDescent="0.25">
      <c r="B30" s="614" t="s">
        <v>491</v>
      </c>
      <c r="C30" s="504" t="e">
        <f>C24</f>
        <v>#REF!</v>
      </c>
      <c r="D30" s="504" t="e">
        <f t="shared" ref="D30:L30" si="25">D24</f>
        <v>#REF!</v>
      </c>
      <c r="E30" s="504" t="e">
        <f t="shared" si="25"/>
        <v>#REF!</v>
      </c>
      <c r="F30" s="504" t="e">
        <f t="shared" si="25"/>
        <v>#REF!</v>
      </c>
      <c r="G30" s="504" t="e">
        <f t="shared" si="25"/>
        <v>#REF!</v>
      </c>
      <c r="H30" s="504" t="e">
        <f t="shared" si="25"/>
        <v>#REF!</v>
      </c>
      <c r="I30" s="504" t="e">
        <f t="shared" si="25"/>
        <v>#REF!</v>
      </c>
      <c r="J30" s="504" t="e">
        <f t="shared" si="25"/>
        <v>#REF!</v>
      </c>
      <c r="K30" s="504" t="e">
        <f t="shared" si="25"/>
        <v>#REF!</v>
      </c>
      <c r="L30" s="504" t="e">
        <f t="shared" si="25"/>
        <v>#REF!</v>
      </c>
      <c r="M30" s="504" t="e">
        <f t="shared" ref="M30:N30" si="26">M24</f>
        <v>#REF!</v>
      </c>
      <c r="N30" s="504" t="e">
        <f t="shared" si="26"/>
        <v>#REF!</v>
      </c>
      <c r="O30" s="504" t="e">
        <f t="shared" ref="O30" si="27">O24</f>
        <v>#REF!</v>
      </c>
      <c r="P30" s="502" t="e">
        <f>SUM(C30:O30)</f>
        <v>#REF!</v>
      </c>
      <c r="Q30" s="501" t="e">
        <f t="shared" ref="Q30:Q32" si="28">SUM(K30:O30)</f>
        <v>#REF!</v>
      </c>
      <c r="R30" s="112"/>
      <c r="S30" s="112"/>
      <c r="T30" s="112"/>
      <c r="U30" s="112"/>
      <c r="V30" s="112"/>
      <c r="W30" s="112"/>
      <c r="X30" s="112"/>
      <c r="Y30" s="112"/>
      <c r="Z30" s="112"/>
      <c r="AA30" s="112"/>
    </row>
    <row r="31" spans="2:27" ht="15" x14ac:dyDescent="0.25">
      <c r="B31" s="614" t="s">
        <v>492</v>
      </c>
      <c r="C31" s="501">
        <f>'SFF-tilleggsfin.eksist.'!C14</f>
        <v>0</v>
      </c>
      <c r="D31" s="501">
        <f>'SFF-tilleggsfin.eksist.'!D14</f>
        <v>0</v>
      </c>
      <c r="E31" s="501">
        <f>'SFF-tilleggsfin.eksist.'!E14</f>
        <v>0</v>
      </c>
      <c r="F31" s="501">
        <f>'SFF-tilleggsfin.eksist.'!F14</f>
        <v>0</v>
      </c>
      <c r="G31" s="501">
        <f>'SFF-tilleggsfin.eksist.'!G14</f>
        <v>0</v>
      </c>
      <c r="H31" s="501">
        <f>'SFF-tilleggsfin.eksist.'!H14</f>
        <v>0</v>
      </c>
      <c r="I31" s="501">
        <f>'SFF-tilleggsfin.eksist.'!I14</f>
        <v>0</v>
      </c>
      <c r="J31" s="501">
        <f>'SFF-tilleggsfin.eksist.'!J14</f>
        <v>0</v>
      </c>
      <c r="K31" s="501">
        <f>'SFF-tilleggsfin.eksist.'!K14</f>
        <v>0</v>
      </c>
      <c r="L31" s="501">
        <f>'SFF-tilleggsfin.eksist.'!L14</f>
        <v>0</v>
      </c>
      <c r="M31" s="501">
        <f>'SFF-tilleggsfin.eksist.'!M14</f>
        <v>0</v>
      </c>
      <c r="N31" s="501">
        <f>'SFF-tilleggsfin.eksist.'!N14</f>
        <v>0</v>
      </c>
      <c r="O31" s="501">
        <f>'SFF-tilleggsfin.eksist.'!O14</f>
        <v>0</v>
      </c>
      <c r="P31" s="502">
        <f t="shared" ref="P31:P32" si="29">SUM(C31:O31)</f>
        <v>0</v>
      </c>
      <c r="Q31" s="501">
        <f t="shared" si="28"/>
        <v>0</v>
      </c>
      <c r="R31" s="112"/>
      <c r="S31" s="112"/>
      <c r="T31" s="112"/>
    </row>
    <row r="32" spans="2:27" ht="15" x14ac:dyDescent="0.25">
      <c r="B32" s="614" t="s">
        <v>493</v>
      </c>
      <c r="C32" s="501">
        <f>'SFF-tilleggsfin.nye'!C16</f>
        <v>0</v>
      </c>
      <c r="D32" s="501">
        <f>'SFF-tilleggsfin.nye'!D16</f>
        <v>0</v>
      </c>
      <c r="E32" s="501">
        <f>'SFF-tilleggsfin.nye'!E16</f>
        <v>0</v>
      </c>
      <c r="F32" s="501">
        <f>'SFF-tilleggsfin.nye'!F16</f>
        <v>0</v>
      </c>
      <c r="G32" s="501">
        <f>'SFF-tilleggsfin.nye'!G16</f>
        <v>0</v>
      </c>
      <c r="H32" s="501">
        <f>'SFF-tilleggsfin.nye'!H16</f>
        <v>0</v>
      </c>
      <c r="I32" s="501">
        <f>'SFF-tilleggsfin.nye'!I16</f>
        <v>0</v>
      </c>
      <c r="J32" s="501">
        <f>'SFF-tilleggsfin.nye'!J16</f>
        <v>0</v>
      </c>
      <c r="K32" s="501">
        <f>'SFF-tilleggsfin.nye'!K16</f>
        <v>0</v>
      </c>
      <c r="L32" s="501">
        <f>'SFF-tilleggsfin.nye'!L16</f>
        <v>0</v>
      </c>
      <c r="M32" s="501">
        <f>'SFF-tilleggsfin.nye'!M16</f>
        <v>0</v>
      </c>
      <c r="N32" s="501">
        <f>'SFF-tilleggsfin.nye'!N16</f>
        <v>0</v>
      </c>
      <c r="O32" s="501">
        <f>'SFF-tilleggsfin.nye'!O16</f>
        <v>0</v>
      </c>
      <c r="P32" s="502">
        <f t="shared" si="29"/>
        <v>0</v>
      </c>
      <c r="Q32" s="501">
        <f t="shared" si="28"/>
        <v>0</v>
      </c>
      <c r="R32" s="112"/>
      <c r="S32" s="112"/>
      <c r="T32" s="112"/>
    </row>
    <row r="33" spans="2:20" ht="15" x14ac:dyDescent="0.25">
      <c r="B33" s="614" t="s">
        <v>494</v>
      </c>
      <c r="C33" s="502" t="e">
        <f>SUM(C30:C32)</f>
        <v>#REF!</v>
      </c>
      <c r="D33" s="502" t="e">
        <f t="shared" ref="D33:Q33" si="30">SUM(D30:D32)</f>
        <v>#REF!</v>
      </c>
      <c r="E33" s="502" t="e">
        <f t="shared" si="30"/>
        <v>#REF!</v>
      </c>
      <c r="F33" s="502" t="e">
        <f t="shared" si="30"/>
        <v>#REF!</v>
      </c>
      <c r="G33" s="502" t="e">
        <f t="shared" si="30"/>
        <v>#REF!</v>
      </c>
      <c r="H33" s="502" t="e">
        <f t="shared" si="30"/>
        <v>#REF!</v>
      </c>
      <c r="I33" s="502" t="e">
        <f t="shared" si="30"/>
        <v>#REF!</v>
      </c>
      <c r="J33" s="502" t="e">
        <f t="shared" si="30"/>
        <v>#REF!</v>
      </c>
      <c r="K33" s="502" t="e">
        <f t="shared" si="30"/>
        <v>#REF!</v>
      </c>
      <c r="L33" s="502" t="e">
        <f t="shared" si="30"/>
        <v>#REF!</v>
      </c>
      <c r="M33" s="502" t="e">
        <f t="shared" ref="M33:O33" si="31">SUM(M30:M32)</f>
        <v>#REF!</v>
      </c>
      <c r="N33" s="502" t="e">
        <f t="shared" si="31"/>
        <v>#REF!</v>
      </c>
      <c r="O33" s="502" t="e">
        <f t="shared" si="31"/>
        <v>#REF!</v>
      </c>
      <c r="P33" s="502" t="e">
        <f t="shared" si="30"/>
        <v>#REF!</v>
      </c>
      <c r="Q33" s="502" t="e">
        <f t="shared" si="30"/>
        <v>#REF!</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L36" si="32">D3</f>
        <v>#REF!</v>
      </c>
      <c r="E36" s="613" t="e">
        <f t="shared" si="32"/>
        <v>#REF!</v>
      </c>
      <c r="F36" s="613" t="e">
        <f t="shared" si="32"/>
        <v>#REF!</v>
      </c>
      <c r="G36" s="613" t="e">
        <f t="shared" si="32"/>
        <v>#REF!</v>
      </c>
      <c r="H36" s="613" t="e">
        <f t="shared" si="32"/>
        <v>#REF!</v>
      </c>
      <c r="I36" s="613" t="e">
        <f t="shared" si="32"/>
        <v>#REF!</v>
      </c>
      <c r="J36" s="613" t="e">
        <f t="shared" si="32"/>
        <v>#REF!</v>
      </c>
      <c r="K36" s="613" t="e">
        <f t="shared" si="32"/>
        <v>#REF!</v>
      </c>
      <c r="L36" s="613" t="e">
        <f t="shared" si="32"/>
        <v>#REF!</v>
      </c>
      <c r="M36" s="613" t="e">
        <f t="shared" ref="M36:O36" si="33">M3</f>
        <v>#REF!</v>
      </c>
      <c r="N36" s="613" t="e">
        <f t="shared" si="33"/>
        <v>#REF!</v>
      </c>
      <c r="O36" s="613" t="e">
        <f t="shared" si="33"/>
        <v>#REF!</v>
      </c>
      <c r="P36" s="431" t="s">
        <v>141</v>
      </c>
      <c r="Q36" s="440" t="s">
        <v>460</v>
      </c>
      <c r="R36" s="112"/>
      <c r="S36" s="112"/>
      <c r="T36" s="112"/>
    </row>
    <row r="37" spans="2:20" ht="15" x14ac:dyDescent="0.25">
      <c r="B37" s="447" t="s">
        <v>466</v>
      </c>
      <c r="C37" s="615"/>
      <c r="D37" s="615"/>
      <c r="E37" s="615"/>
      <c r="F37" s="615"/>
      <c r="G37" s="615"/>
      <c r="H37" s="615"/>
      <c r="I37" s="615"/>
      <c r="J37" s="615"/>
      <c r="K37" s="615"/>
      <c r="L37" s="615"/>
      <c r="M37" s="615"/>
      <c r="N37" s="615"/>
      <c r="O37" s="615"/>
      <c r="P37" s="502">
        <f t="shared" ref="P37:P38" si="34">SUM(C37:O37)</f>
        <v>0</v>
      </c>
      <c r="Q37" s="501">
        <f t="shared" ref="Q37:Q38" si="35">SUM(K37:O37)</f>
        <v>0</v>
      </c>
      <c r="R37" s="112"/>
      <c r="S37" s="112"/>
      <c r="T37" s="112"/>
    </row>
    <row r="38" spans="2:20" ht="15" x14ac:dyDescent="0.25">
      <c r="B38" s="447" t="s">
        <v>392</v>
      </c>
      <c r="C38" s="615"/>
      <c r="D38" s="615"/>
      <c r="E38" s="615"/>
      <c r="F38" s="615"/>
      <c r="G38" s="615"/>
      <c r="H38" s="615"/>
      <c r="I38" s="615"/>
      <c r="J38" s="615"/>
      <c r="K38" s="615"/>
      <c r="L38" s="615"/>
      <c r="M38" s="615"/>
      <c r="N38" s="615"/>
      <c r="O38" s="615"/>
      <c r="P38" s="502">
        <f t="shared" si="34"/>
        <v>0</v>
      </c>
      <c r="Q38" s="501">
        <f t="shared" si="35"/>
        <v>0</v>
      </c>
      <c r="R38" s="112"/>
      <c r="S38" s="112"/>
      <c r="T38" s="112"/>
    </row>
    <row r="39" spans="2:20" ht="15" x14ac:dyDescent="0.25">
      <c r="B39" s="448" t="s">
        <v>268</v>
      </c>
      <c r="C39" s="502">
        <f>SUM(C37:C38)</f>
        <v>0</v>
      </c>
      <c r="D39" s="502">
        <f t="shared" ref="D39:Q39" si="36">SUM(D37:D38)</f>
        <v>0</v>
      </c>
      <c r="E39" s="502">
        <f t="shared" si="36"/>
        <v>0</v>
      </c>
      <c r="F39" s="502">
        <f t="shared" si="36"/>
        <v>0</v>
      </c>
      <c r="G39" s="502">
        <f t="shared" si="36"/>
        <v>0</v>
      </c>
      <c r="H39" s="502">
        <f t="shared" si="36"/>
        <v>0</v>
      </c>
      <c r="I39" s="502">
        <f t="shared" si="36"/>
        <v>0</v>
      </c>
      <c r="J39" s="502">
        <f t="shared" si="36"/>
        <v>0</v>
      </c>
      <c r="K39" s="502">
        <f t="shared" si="36"/>
        <v>0</v>
      </c>
      <c r="L39" s="502">
        <f t="shared" si="36"/>
        <v>0</v>
      </c>
      <c r="M39" s="502">
        <f t="shared" ref="M39:O39" si="37">SUM(M37:M38)</f>
        <v>0</v>
      </c>
      <c r="N39" s="502">
        <f t="shared" si="37"/>
        <v>0</v>
      </c>
      <c r="O39" s="502">
        <f t="shared" si="37"/>
        <v>0</v>
      </c>
      <c r="P39" s="502">
        <f t="shared" si="36"/>
        <v>0</v>
      </c>
      <c r="Q39" s="502">
        <f t="shared" si="36"/>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5HTMAHQphFfKlo58VUUM0iqAVkupVBmGU+NyZBKpVOlcw34SGSnGpZ5j8dxCnq93snXJ+KXROijAwtl4HkoKmA==" saltValue="J43h92KVNF0fDeazwGXNRA==" spinCount="100000" sheet="1" formatCells="0" formatColumns="0" formatRows="0"/>
  <mergeCells count="1">
    <mergeCell ref="B34:Q34"/>
  </mergeCells>
  <pageMargins left="0.7" right="0.7" top="0.75" bottom="0.75" header="0.3" footer="0.3"/>
  <pageSetup paperSize="9" scale="48" orientation="landscape" r:id="rId1"/>
  <ignoredErrors>
    <ignoredError sqref="Q8" formulaRange="1"/>
  </ignoredErrors>
  <legacy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5">
    <tabColor rgb="FF0070C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497</v>
      </c>
      <c r="C1" s="112"/>
      <c r="D1" s="112"/>
      <c r="E1" s="112"/>
      <c r="F1" s="112"/>
      <c r="G1" s="112"/>
      <c r="H1" s="112"/>
      <c r="I1" s="112"/>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459</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501" t="e">
        <f>'NFR-budsjett-SFF'!C4+'NFR SFF - Partner 1'!C4+'NFR SFF - Partner 2'!C4+'NFR SFF - Partner 3'!C4+'NFR SFF - Partner 4'!C4+'NFR SFF - Partner 5'!C4+'NFR SFF - Partner 6'!C4+'NFR SFF - Partner 7'!C4+'NFR SFF - Partner 8'!C4+'NFR SFF - Partner 9'!C4+'NFR SFF - Partner 10'!C4</f>
        <v>#REF!</v>
      </c>
      <c r="D4" s="501" t="e">
        <f>'NFR-budsjett-SFF'!D4+'NFR SFF - Partner 1'!D4+'NFR SFF - Partner 2'!D4+'NFR SFF - Partner 3'!D4+'NFR SFF - Partner 4'!D4+'NFR SFF - Partner 5'!D4+'NFR SFF - Partner 6'!D4+'NFR SFF - Partner 7'!D4+'NFR SFF - Partner 8'!D4+'NFR SFF - Partner 9'!D4+'NFR SFF - Partner 10'!D4</f>
        <v>#REF!</v>
      </c>
      <c r="E4" s="501" t="e">
        <f>'NFR-budsjett-SFF'!E4+'NFR SFF - Partner 1'!E4+'NFR SFF - Partner 2'!E4+'NFR SFF - Partner 3'!E4+'NFR SFF - Partner 4'!E4+'NFR SFF - Partner 5'!E4+'NFR SFF - Partner 6'!E4+'NFR SFF - Partner 7'!E4+'NFR SFF - Partner 8'!E4+'NFR SFF - Partner 9'!E4+'NFR SFF - Partner 10'!E4</f>
        <v>#REF!</v>
      </c>
      <c r="F4" s="501" t="e">
        <f>'NFR-budsjett-SFF'!F4+'NFR SFF - Partner 1'!F4+'NFR SFF - Partner 2'!F4+'NFR SFF - Partner 3'!F4+'NFR SFF - Partner 4'!F4+'NFR SFF - Partner 5'!F4+'NFR SFF - Partner 6'!F4+'NFR SFF - Partner 7'!F4+'NFR SFF - Partner 8'!F4+'NFR SFF - Partner 9'!F4+'NFR SFF - Partner 10'!F4</f>
        <v>#REF!</v>
      </c>
      <c r="G4" s="501" t="e">
        <f>'NFR-budsjett-SFF'!G4+'NFR SFF - Partner 1'!G4+'NFR SFF - Partner 2'!G4+'NFR SFF - Partner 3'!G4+'NFR SFF - Partner 4'!G4+'NFR SFF - Partner 5'!G4+'NFR SFF - Partner 6'!G4+'NFR SFF - Partner 7'!G4+'NFR SFF - Partner 8'!G4+'NFR SFF - Partner 9'!G4+'NFR SFF - Partner 10'!G4</f>
        <v>#REF!</v>
      </c>
      <c r="H4" s="501" t="e">
        <f>'NFR-budsjett-SFF'!H4+'NFR SFF - Partner 1'!H4+'NFR SFF - Partner 2'!H4+'NFR SFF - Partner 3'!H4+'NFR SFF - Partner 4'!H4+'NFR SFF - Partner 5'!H4+'NFR SFF - Partner 6'!H4+'NFR SFF - Partner 7'!H4+'NFR SFF - Partner 8'!H4+'NFR SFF - Partner 9'!H4+'NFR SFF - Partner 10'!H4</f>
        <v>#REF!</v>
      </c>
      <c r="I4" s="501" t="e">
        <f>'NFR-budsjett-SFF'!I4+'NFR SFF - Partner 1'!I4+'NFR SFF - Partner 2'!I4+'NFR SFF - Partner 3'!I4+'NFR SFF - Partner 4'!I4+'NFR SFF - Partner 5'!I4+'NFR SFF - Partner 6'!I4+'NFR SFF - Partner 7'!I4+'NFR SFF - Partner 8'!I4+'NFR SFF - Partner 9'!I4+'NFR SFF - Partner 10'!I4</f>
        <v>#REF!</v>
      </c>
      <c r="J4" s="501" t="e">
        <f>'NFR-budsjett-SFF'!J4+'NFR SFF - Partner 1'!J4+'NFR SFF - Partner 2'!J4+'NFR SFF - Partner 3'!J4+'NFR SFF - Partner 4'!J4+'NFR SFF - Partner 5'!J4+'NFR SFF - Partner 6'!J4+'NFR SFF - Partner 7'!J4+'NFR SFF - Partner 8'!J4+'NFR SFF - Partner 9'!J4+'NFR SFF - Partner 10'!J4</f>
        <v>#REF!</v>
      </c>
      <c r="K4" s="501" t="e">
        <f>'NFR-budsjett-SFF'!K4+'NFR SFF - Partner 1'!K4+'NFR SFF - Partner 2'!K4+'NFR SFF - Partner 3'!K4+'NFR SFF - Partner 4'!K4+'NFR SFF - Partner 5'!K4+'NFR SFF - Partner 6'!K4+'NFR SFF - Partner 7'!K4+'NFR SFF - Partner 8'!K4+'NFR SFF - Partner 9'!K4+'NFR SFF - Partner 10'!K4</f>
        <v>#REF!</v>
      </c>
      <c r="L4" s="501" t="e">
        <f>'NFR-budsjett-SFF'!L4+'NFR SFF - Partner 1'!L4+'NFR SFF - Partner 2'!L4+'NFR SFF - Partner 3'!L4+'NFR SFF - Partner 4'!L4+'NFR SFF - Partner 5'!L4+'NFR SFF - Partner 6'!L4+'NFR SFF - Partner 7'!L4+'NFR SFF - Partner 8'!L4+'NFR SFF - Partner 9'!L4+'NFR SFF - Partner 10'!L4</f>
        <v>#REF!</v>
      </c>
      <c r="M4" s="501" t="e">
        <f>'NFR-budsjett-SFF'!M4+'NFR SFF - Partner 1'!M4+'NFR SFF - Partner 2'!M4+'NFR SFF - Partner 3'!M4+'NFR SFF - Partner 4'!M4+'NFR SFF - Partner 5'!M4+'NFR SFF - Partner 6'!M4+'NFR SFF - Partner 7'!M4+'NFR SFF - Partner 8'!M4+'NFR SFF - Partner 9'!M4+'NFR SFF - Partner 10'!M4</f>
        <v>#REF!</v>
      </c>
      <c r="N4" s="501" t="e">
        <f>'NFR-budsjett-SFF'!N4+'NFR SFF - Partner 1'!N4+'NFR SFF - Partner 2'!N4+'NFR SFF - Partner 3'!N4+'NFR SFF - Partner 4'!N4+'NFR SFF - Partner 5'!N4+'NFR SFF - Partner 6'!N4+'NFR SFF - Partner 7'!N4+'NFR SFF - Partner 8'!N4+'NFR SFF - Partner 9'!N4+'NFR SFF - Partner 10'!N4</f>
        <v>#REF!</v>
      </c>
      <c r="O4" s="501" t="e">
        <f>'NFR-budsjett-SFF'!O4+'NFR SFF - Partner 1'!O4+'NFR SFF - Partner 2'!O4+'NFR SFF - Partner 3'!O4+'NFR SFF - Partner 4'!O4+'NFR SFF - Partner 5'!O4+'NFR SFF - Partner 6'!O4+'NFR SFF - Partner 7'!O4+'NFR SFF - Partner 8'!O4+'NFR SFF - Partner 9'!O4+'NFR SFF - Partner 10'!O4</f>
        <v>#REF!</v>
      </c>
      <c r="P4" s="503" t="e">
        <f>SUM(C4:O4)</f>
        <v>#REF!</v>
      </c>
      <c r="Q4" s="501" t="e">
        <f>SUM(K4:O4)</f>
        <v>#REF!</v>
      </c>
      <c r="R4" s="112"/>
      <c r="S4" s="445" t="s">
        <v>463</v>
      </c>
      <c r="T4" s="445"/>
      <c r="U4" s="445"/>
      <c r="V4" s="445"/>
      <c r="W4" s="445"/>
      <c r="X4" s="445"/>
      <c r="Y4" s="445"/>
      <c r="Z4" s="445"/>
      <c r="AA4" s="445"/>
    </row>
    <row r="5" spans="2:27" x14ac:dyDescent="0.2">
      <c r="B5" s="430" t="s">
        <v>464</v>
      </c>
      <c r="C5" s="501">
        <f>'NFR-budsjett-SFF'!C5+'NFR SFF - Partner 1'!C5+'NFR SFF - Partner 2'!C5+'NFR SFF - Partner 3'!C5+'NFR SFF - Partner 4'!C5+'NFR SFF - Partner 5'!C5+'NFR SFF - Partner 6'!C5+'NFR SFF - Partner 7'!C5+'NFR SFF - Partner 8'!C5+'NFR SFF - Partner 9'!C5+'NFR SFF - Partner 10'!C5</f>
        <v>0</v>
      </c>
      <c r="D5" s="501">
        <f>'NFR-budsjett-SFF'!D5+'NFR SFF - Partner 1'!D5+'NFR SFF - Partner 2'!D5+'NFR SFF - Partner 3'!D5+'NFR SFF - Partner 4'!D5+'NFR SFF - Partner 5'!D5+'NFR SFF - Partner 6'!D5+'NFR SFF - Partner 7'!D5+'NFR SFF - Partner 8'!D5+'NFR SFF - Partner 9'!D5+'NFR SFF - Partner 10'!D5</f>
        <v>0</v>
      </c>
      <c r="E5" s="501">
        <f>'NFR-budsjett-SFF'!E5+'NFR SFF - Partner 1'!E5+'NFR SFF - Partner 2'!E5+'NFR SFF - Partner 3'!E5+'NFR SFF - Partner 4'!E5+'NFR SFF - Partner 5'!E5+'NFR SFF - Partner 6'!E5+'NFR SFF - Partner 7'!E5+'NFR SFF - Partner 8'!E5+'NFR SFF - Partner 9'!E5+'NFR SFF - Partner 10'!E5</f>
        <v>0</v>
      </c>
      <c r="F5" s="501">
        <f>'NFR-budsjett-SFF'!F5+'NFR SFF - Partner 1'!F5+'NFR SFF - Partner 2'!F5+'NFR SFF - Partner 3'!F5+'NFR SFF - Partner 4'!F5+'NFR SFF - Partner 5'!F5+'NFR SFF - Partner 6'!F5+'NFR SFF - Partner 7'!F5+'NFR SFF - Partner 8'!F5+'NFR SFF - Partner 9'!F5+'NFR SFF - Partner 10'!F5</f>
        <v>0</v>
      </c>
      <c r="G5" s="501">
        <f>'NFR-budsjett-SFF'!G5+'NFR SFF - Partner 1'!G5+'NFR SFF - Partner 2'!G5+'NFR SFF - Partner 3'!G5+'NFR SFF - Partner 4'!G5+'NFR SFF - Partner 5'!G5+'NFR SFF - Partner 6'!G5+'NFR SFF - Partner 7'!G5+'NFR SFF - Partner 8'!G5+'NFR SFF - Partner 9'!G5+'NFR SFF - Partner 10'!G5</f>
        <v>0</v>
      </c>
      <c r="H5" s="501">
        <f>'NFR-budsjett-SFF'!H5+'NFR SFF - Partner 1'!H5+'NFR SFF - Partner 2'!H5+'NFR SFF - Partner 3'!H5+'NFR SFF - Partner 4'!H5+'NFR SFF - Partner 5'!H5+'NFR SFF - Partner 6'!H5+'NFR SFF - Partner 7'!H5+'NFR SFF - Partner 8'!H5+'NFR SFF - Partner 9'!H5+'NFR SFF - Partner 10'!H5</f>
        <v>0</v>
      </c>
      <c r="I5" s="501">
        <f>'NFR-budsjett-SFF'!I5+'NFR SFF - Partner 1'!I5+'NFR SFF - Partner 2'!I5+'NFR SFF - Partner 3'!I5+'NFR SFF - Partner 4'!I5+'NFR SFF - Partner 5'!I5+'NFR SFF - Partner 6'!I5+'NFR SFF - Partner 7'!I5+'NFR SFF - Partner 8'!I5+'NFR SFF - Partner 9'!I5+'NFR SFF - Partner 10'!I5</f>
        <v>0</v>
      </c>
      <c r="J5" s="501">
        <f>'NFR-budsjett-SFF'!J5+'NFR SFF - Partner 1'!J5+'NFR SFF - Partner 2'!J5+'NFR SFF - Partner 3'!J5+'NFR SFF - Partner 4'!J5+'NFR SFF - Partner 5'!J5+'NFR SFF - Partner 6'!J5+'NFR SFF - Partner 7'!J5+'NFR SFF - Partner 8'!J5+'NFR SFF - Partner 9'!J5+'NFR SFF - Partner 10'!J5</f>
        <v>0</v>
      </c>
      <c r="K5" s="501">
        <f>'NFR-budsjett-SFF'!K5+'NFR SFF - Partner 1'!K5+'NFR SFF - Partner 2'!K5+'NFR SFF - Partner 3'!K5+'NFR SFF - Partner 4'!K5+'NFR SFF - Partner 5'!K5+'NFR SFF - Partner 6'!K5+'NFR SFF - Partner 7'!K5+'NFR SFF - Partner 8'!K5+'NFR SFF - Partner 9'!K5+'NFR SFF - Partner 10'!K5</f>
        <v>0</v>
      </c>
      <c r="L5" s="501">
        <f>'NFR-budsjett-SFF'!L5+'NFR SFF - Partner 1'!L5+'NFR SFF - Partner 2'!L5+'NFR SFF - Partner 3'!L5+'NFR SFF - Partner 4'!L5+'NFR SFF - Partner 5'!L5+'NFR SFF - Partner 6'!L5+'NFR SFF - Partner 7'!L5+'NFR SFF - Partner 8'!L5+'NFR SFF - Partner 9'!L5+'NFR SFF - Partner 10'!L5</f>
        <v>0</v>
      </c>
      <c r="M5" s="501">
        <f>'NFR-budsjett-SFF'!M5+'NFR SFF - Partner 1'!M5+'NFR SFF - Partner 2'!M5+'NFR SFF - Partner 3'!M5+'NFR SFF - Partner 4'!M5+'NFR SFF - Partner 5'!M5+'NFR SFF - Partner 6'!M5+'NFR SFF - Partner 7'!M5+'NFR SFF - Partner 8'!M5+'NFR SFF - Partner 9'!M5+'NFR SFF - Partner 10'!M5</f>
        <v>0</v>
      </c>
      <c r="N5" s="501">
        <f>'NFR-budsjett-SFF'!N5+'NFR SFF - Partner 1'!N5+'NFR SFF - Partner 2'!N5+'NFR SFF - Partner 3'!N5+'NFR SFF - Partner 4'!N5+'NFR SFF - Partner 5'!N5+'NFR SFF - Partner 6'!N5+'NFR SFF - Partner 7'!N5+'NFR SFF - Partner 8'!N5+'NFR SFF - Partner 9'!N5+'NFR SFF - Partner 10'!N5</f>
        <v>0</v>
      </c>
      <c r="O5" s="501">
        <f>'NFR-budsjett-SFF'!O5+'NFR SFF - Partner 1'!O5+'NFR SFF - Partner 2'!O5+'NFR SFF - Partner 3'!O5+'NFR SFF - Partner 4'!O5+'NFR SFF - Partner 5'!O5+'NFR SFF - Partner 6'!O5+'NFR SFF - Partner 7'!O5+'NFR SFF - Partner 8'!O5+'NFR SFF - Partner 9'!O5+'NFR SFF - Partner 10'!O5</f>
        <v>0</v>
      </c>
      <c r="P5" s="503">
        <f t="shared" ref="P5:P7" si="1">SUM(C5:O5)</f>
        <v>0</v>
      </c>
      <c r="Q5" s="501">
        <f t="shared" ref="Q5:Q7" si="2">SUM(K5:O5)</f>
        <v>0</v>
      </c>
      <c r="R5" s="112"/>
      <c r="S5" s="445" t="s">
        <v>465</v>
      </c>
      <c r="T5" s="445"/>
      <c r="U5" s="445"/>
      <c r="V5" s="445"/>
      <c r="W5" s="445"/>
      <c r="X5" s="445"/>
      <c r="Y5" s="445"/>
      <c r="Z5" s="445"/>
      <c r="AA5" s="445"/>
    </row>
    <row r="6" spans="2:27" x14ac:dyDescent="0.2">
      <c r="B6" s="430" t="s">
        <v>466</v>
      </c>
      <c r="C6" s="501" t="e">
        <f>'NFR-budsjett-SFF'!C6+'NFR SFF - Partner 1'!C6+'NFR SFF - Partner 2'!C6+'NFR SFF - Partner 3'!C6+'NFR SFF - Partner 4'!C6+'NFR SFF - Partner 5'!C6+'NFR SFF - Partner 6'!C6+'NFR SFF - Partner 7'!C6+'NFR SFF - Partner 8'!C6+'NFR SFF - Partner 9'!C6+'NFR SFF - Partner 10'!C6</f>
        <v>#REF!</v>
      </c>
      <c r="D6" s="501" t="e">
        <f>'NFR-budsjett-SFF'!D6+'NFR SFF - Partner 1'!D6+'NFR SFF - Partner 2'!D6+'NFR SFF - Partner 3'!D6+'NFR SFF - Partner 4'!D6+'NFR SFF - Partner 5'!D6+'NFR SFF - Partner 6'!D6+'NFR SFF - Partner 7'!D6+'NFR SFF - Partner 8'!D6+'NFR SFF - Partner 9'!D6+'NFR SFF - Partner 10'!D6</f>
        <v>#REF!</v>
      </c>
      <c r="E6" s="501" t="e">
        <f>'NFR-budsjett-SFF'!E6+'NFR SFF - Partner 1'!E6+'NFR SFF - Partner 2'!E6+'NFR SFF - Partner 3'!E6+'NFR SFF - Partner 4'!E6+'NFR SFF - Partner 5'!E6+'NFR SFF - Partner 6'!E6+'NFR SFF - Partner 7'!E6+'NFR SFF - Partner 8'!E6+'NFR SFF - Partner 9'!E6+'NFR SFF - Partner 10'!E6</f>
        <v>#REF!</v>
      </c>
      <c r="F6" s="501" t="e">
        <f>'NFR-budsjett-SFF'!F6+'NFR SFF - Partner 1'!F6+'NFR SFF - Partner 2'!F6+'NFR SFF - Partner 3'!F6+'NFR SFF - Partner 4'!F6+'NFR SFF - Partner 5'!F6+'NFR SFF - Partner 6'!F6+'NFR SFF - Partner 7'!F6+'NFR SFF - Partner 8'!F6+'NFR SFF - Partner 9'!F6+'NFR SFF - Partner 10'!F6</f>
        <v>#REF!</v>
      </c>
      <c r="G6" s="501" t="e">
        <f>'NFR-budsjett-SFF'!G6+'NFR SFF - Partner 1'!G6+'NFR SFF - Partner 2'!G6+'NFR SFF - Partner 3'!G6+'NFR SFF - Partner 4'!G6+'NFR SFF - Partner 5'!G6+'NFR SFF - Partner 6'!G6+'NFR SFF - Partner 7'!G6+'NFR SFF - Partner 8'!G6+'NFR SFF - Partner 9'!G6+'NFR SFF - Partner 10'!G6</f>
        <v>#REF!</v>
      </c>
      <c r="H6" s="501" t="e">
        <f>'NFR-budsjett-SFF'!H6+'NFR SFF - Partner 1'!H6+'NFR SFF - Partner 2'!H6+'NFR SFF - Partner 3'!H6+'NFR SFF - Partner 4'!H6+'NFR SFF - Partner 5'!H6+'NFR SFF - Partner 6'!H6+'NFR SFF - Partner 7'!H6+'NFR SFF - Partner 8'!H6+'NFR SFF - Partner 9'!H6+'NFR SFF - Partner 10'!H6</f>
        <v>#REF!</v>
      </c>
      <c r="I6" s="501" t="e">
        <f>'NFR-budsjett-SFF'!I6+'NFR SFF - Partner 1'!I6+'NFR SFF - Partner 2'!I6+'NFR SFF - Partner 3'!I6+'NFR SFF - Partner 4'!I6+'NFR SFF - Partner 5'!I6+'NFR SFF - Partner 6'!I6+'NFR SFF - Partner 7'!I6+'NFR SFF - Partner 8'!I6+'NFR SFF - Partner 9'!I6+'NFR SFF - Partner 10'!I6</f>
        <v>#REF!</v>
      </c>
      <c r="J6" s="501" t="e">
        <f>'NFR-budsjett-SFF'!J6+'NFR SFF - Partner 1'!J6+'NFR SFF - Partner 2'!J6+'NFR SFF - Partner 3'!J6+'NFR SFF - Partner 4'!J6+'NFR SFF - Partner 5'!J6+'NFR SFF - Partner 6'!J6+'NFR SFF - Partner 7'!J6+'NFR SFF - Partner 8'!J6+'NFR SFF - Partner 9'!J6+'NFR SFF - Partner 10'!J6</f>
        <v>#REF!</v>
      </c>
      <c r="K6" s="501" t="e">
        <f>'NFR-budsjett-SFF'!K6+'NFR SFF - Partner 1'!K6+'NFR SFF - Partner 2'!K6+'NFR SFF - Partner 3'!K6+'NFR SFF - Partner 4'!K6+'NFR SFF - Partner 5'!K6+'NFR SFF - Partner 6'!K6+'NFR SFF - Partner 7'!K6+'NFR SFF - Partner 8'!K6+'NFR SFF - Partner 9'!K6+'NFR SFF - Partner 10'!K6</f>
        <v>#REF!</v>
      </c>
      <c r="L6" s="501" t="e">
        <f>'NFR-budsjett-SFF'!L6+'NFR SFF - Partner 1'!L6+'NFR SFF - Partner 2'!L6+'NFR SFF - Partner 3'!L6+'NFR SFF - Partner 4'!L6+'NFR SFF - Partner 5'!L6+'NFR SFF - Partner 6'!L6+'NFR SFF - Partner 7'!L6+'NFR SFF - Partner 8'!L6+'NFR SFF - Partner 9'!L6+'NFR SFF - Partner 10'!L6</f>
        <v>#REF!</v>
      </c>
      <c r="M6" s="501" t="e">
        <f>'NFR-budsjett-SFF'!M6+'NFR SFF - Partner 1'!M6+'NFR SFF - Partner 2'!M6+'NFR SFF - Partner 3'!M6+'NFR SFF - Partner 4'!M6+'NFR SFF - Partner 5'!M6+'NFR SFF - Partner 6'!M6+'NFR SFF - Partner 7'!M6+'NFR SFF - Partner 8'!M6+'NFR SFF - Partner 9'!M6+'NFR SFF - Partner 10'!M6</f>
        <v>#REF!</v>
      </c>
      <c r="N6" s="501" t="e">
        <f>'NFR-budsjett-SFF'!N6+'NFR SFF - Partner 1'!N6+'NFR SFF - Partner 2'!N6+'NFR SFF - Partner 3'!N6+'NFR SFF - Partner 4'!N6+'NFR SFF - Partner 5'!N6+'NFR SFF - Partner 6'!N6+'NFR SFF - Partner 7'!N6+'NFR SFF - Partner 8'!N6+'NFR SFF - Partner 9'!N6+'NFR SFF - Partner 10'!N6</f>
        <v>#REF!</v>
      </c>
      <c r="O6" s="501" t="e">
        <f>'NFR-budsjett-SFF'!O6+'NFR SFF - Partner 1'!O6+'NFR SFF - Partner 2'!O6+'NFR SFF - Partner 3'!O6+'NFR SFF - Partner 4'!O6+'NFR SFF - Partner 5'!O6+'NFR SFF - Partner 6'!O6+'NFR SFF - Partner 7'!O6+'NFR SFF - Partner 8'!O6+'NFR SFF - Partner 9'!O6+'NFR SFF - Partner 10'!O6</f>
        <v>#REF!</v>
      </c>
      <c r="P6" s="503" t="e">
        <f t="shared" si="1"/>
        <v>#REF!</v>
      </c>
      <c r="Q6" s="501" t="e">
        <f t="shared" si="2"/>
        <v>#REF!</v>
      </c>
      <c r="R6" s="112"/>
      <c r="S6" s="445" t="s">
        <v>467</v>
      </c>
      <c r="T6" s="445"/>
      <c r="U6" s="445"/>
      <c r="V6" s="445"/>
      <c r="W6" s="445"/>
      <c r="X6" s="445"/>
      <c r="Y6" s="445"/>
      <c r="Z6" s="445"/>
      <c r="AA6" s="445"/>
    </row>
    <row r="7" spans="2:27" x14ac:dyDescent="0.2">
      <c r="B7" s="430" t="s">
        <v>392</v>
      </c>
      <c r="C7" s="501" t="e">
        <f>'NFR-budsjett-SFF'!C7+'NFR SFF - Partner 1'!C7+'NFR SFF - Partner 2'!C7+'NFR SFF - Partner 3'!C7+'NFR SFF - Partner 4'!C7+'NFR SFF - Partner 5'!C7+'NFR SFF - Partner 6'!C7+'NFR SFF - Partner 7'!C7+'NFR SFF - Partner 8'!C7+'NFR SFF - Partner 9'!C7+'NFR SFF - Partner 10'!C7</f>
        <v>#REF!</v>
      </c>
      <c r="D7" s="501" t="e">
        <f>'NFR-budsjett-SFF'!D7+'NFR SFF - Partner 1'!D7+'NFR SFF - Partner 2'!D7+'NFR SFF - Partner 3'!D7+'NFR SFF - Partner 4'!D7+'NFR SFF - Partner 5'!D7+'NFR SFF - Partner 6'!D7+'NFR SFF - Partner 7'!D7+'NFR SFF - Partner 8'!D7+'NFR SFF - Partner 9'!D7+'NFR SFF - Partner 10'!D7</f>
        <v>#REF!</v>
      </c>
      <c r="E7" s="501" t="e">
        <f>'NFR-budsjett-SFF'!E7+'NFR SFF - Partner 1'!E7+'NFR SFF - Partner 2'!E7+'NFR SFF - Partner 3'!E7+'NFR SFF - Partner 4'!E7+'NFR SFF - Partner 5'!E7+'NFR SFF - Partner 6'!E7+'NFR SFF - Partner 7'!E7+'NFR SFF - Partner 8'!E7+'NFR SFF - Partner 9'!E7+'NFR SFF - Partner 10'!E7</f>
        <v>#REF!</v>
      </c>
      <c r="F7" s="501" t="e">
        <f>'NFR-budsjett-SFF'!F7+'NFR SFF - Partner 1'!F7+'NFR SFF - Partner 2'!F7+'NFR SFF - Partner 3'!F7+'NFR SFF - Partner 4'!F7+'NFR SFF - Partner 5'!F7+'NFR SFF - Partner 6'!F7+'NFR SFF - Partner 7'!F7+'NFR SFF - Partner 8'!F7+'NFR SFF - Partner 9'!F7+'NFR SFF - Partner 10'!F7</f>
        <v>#REF!</v>
      </c>
      <c r="G7" s="501" t="e">
        <f>'NFR-budsjett-SFF'!G7+'NFR SFF - Partner 1'!G7+'NFR SFF - Partner 2'!G7+'NFR SFF - Partner 3'!G7+'NFR SFF - Partner 4'!G7+'NFR SFF - Partner 5'!G7+'NFR SFF - Partner 6'!G7+'NFR SFF - Partner 7'!G7+'NFR SFF - Partner 8'!G7+'NFR SFF - Partner 9'!G7+'NFR SFF - Partner 10'!G7</f>
        <v>#REF!</v>
      </c>
      <c r="H7" s="501" t="e">
        <f>'NFR-budsjett-SFF'!H7+'NFR SFF - Partner 1'!H7+'NFR SFF - Partner 2'!H7+'NFR SFF - Partner 3'!H7+'NFR SFF - Partner 4'!H7+'NFR SFF - Partner 5'!H7+'NFR SFF - Partner 6'!H7+'NFR SFF - Partner 7'!H7+'NFR SFF - Partner 8'!H7+'NFR SFF - Partner 9'!H7+'NFR SFF - Partner 10'!H7</f>
        <v>#REF!</v>
      </c>
      <c r="I7" s="501" t="e">
        <f>'NFR-budsjett-SFF'!I7+'NFR SFF - Partner 1'!I7+'NFR SFF - Partner 2'!I7+'NFR SFF - Partner 3'!I7+'NFR SFF - Partner 4'!I7+'NFR SFF - Partner 5'!I7+'NFR SFF - Partner 6'!I7+'NFR SFF - Partner 7'!I7+'NFR SFF - Partner 8'!I7+'NFR SFF - Partner 9'!I7+'NFR SFF - Partner 10'!I7</f>
        <v>#REF!</v>
      </c>
      <c r="J7" s="501" t="e">
        <f>'NFR-budsjett-SFF'!J7+'NFR SFF - Partner 1'!J7+'NFR SFF - Partner 2'!J7+'NFR SFF - Partner 3'!J7+'NFR SFF - Partner 4'!J7+'NFR SFF - Partner 5'!J7+'NFR SFF - Partner 6'!J7+'NFR SFF - Partner 7'!J7+'NFR SFF - Partner 8'!J7+'NFR SFF - Partner 9'!J7+'NFR SFF - Partner 10'!J7</f>
        <v>#REF!</v>
      </c>
      <c r="K7" s="501" t="e">
        <f>'NFR-budsjett-SFF'!K7+'NFR SFF - Partner 1'!K7+'NFR SFF - Partner 2'!K7+'NFR SFF - Partner 3'!K7+'NFR SFF - Partner 4'!K7+'NFR SFF - Partner 5'!K7+'NFR SFF - Partner 6'!K7+'NFR SFF - Partner 7'!K7+'NFR SFF - Partner 8'!K7+'NFR SFF - Partner 9'!K7+'NFR SFF - Partner 10'!K7</f>
        <v>#REF!</v>
      </c>
      <c r="L7" s="501" t="e">
        <f>'NFR-budsjett-SFF'!L7+'NFR SFF - Partner 1'!L7+'NFR SFF - Partner 2'!L7+'NFR SFF - Partner 3'!L7+'NFR SFF - Partner 4'!L7+'NFR SFF - Partner 5'!L7+'NFR SFF - Partner 6'!L7+'NFR SFF - Partner 7'!L7+'NFR SFF - Partner 8'!L7+'NFR SFF - Partner 9'!L7+'NFR SFF - Partner 10'!L7</f>
        <v>#REF!</v>
      </c>
      <c r="M7" s="501" t="e">
        <f>'NFR-budsjett-SFF'!M7+'NFR SFF - Partner 1'!M7+'NFR SFF - Partner 2'!M7+'NFR SFF - Partner 3'!M7+'NFR SFF - Partner 4'!M7+'NFR SFF - Partner 5'!M7+'NFR SFF - Partner 6'!M7+'NFR SFF - Partner 7'!M7+'NFR SFF - Partner 8'!M7+'NFR SFF - Partner 9'!M7+'NFR SFF - Partner 10'!M7</f>
        <v>#REF!</v>
      </c>
      <c r="N7" s="501" t="e">
        <f>'NFR-budsjett-SFF'!N7+'NFR SFF - Partner 1'!N7+'NFR SFF - Partner 2'!N7+'NFR SFF - Partner 3'!N7+'NFR SFF - Partner 4'!N7+'NFR SFF - Partner 5'!N7+'NFR SFF - Partner 6'!N7+'NFR SFF - Partner 7'!N7+'NFR SFF - Partner 8'!N7+'NFR SFF - Partner 9'!N7+'NFR SFF - Partner 10'!N7</f>
        <v>#REF!</v>
      </c>
      <c r="O7" s="501" t="e">
        <f>'NFR-budsjett-SFF'!O7+'NFR SFF - Partner 1'!O7+'NFR SFF - Partner 2'!O7+'NFR SFF - Partner 3'!O7+'NFR SFF - Partner 4'!O7+'NFR SFF - Partner 5'!O7+'NFR SFF - Partner 6'!O7+'NFR SFF - Partner 7'!O7+'NFR SFF - Partner 8'!O7+'NFR SFF - Partner 9'!O7+'NFR SFF - Partner 10'!O7</f>
        <v>#REF!</v>
      </c>
      <c r="P7" s="503" t="e">
        <f t="shared" si="1"/>
        <v>#REF!</v>
      </c>
      <c r="Q7" s="501" t="e">
        <f t="shared" si="2"/>
        <v>#REF!</v>
      </c>
      <c r="R7" s="112"/>
      <c r="S7" s="445" t="s">
        <v>468</v>
      </c>
      <c r="T7" s="445"/>
      <c r="U7" s="445"/>
      <c r="V7" s="445"/>
      <c r="W7" s="445"/>
      <c r="X7" s="445"/>
      <c r="Y7" s="445"/>
      <c r="Z7" s="445"/>
      <c r="AA7" s="445"/>
    </row>
    <row r="8" spans="2:27" x14ac:dyDescent="0.2">
      <c r="B8" s="435" t="s">
        <v>409</v>
      </c>
      <c r="C8" s="502" t="e">
        <f>SUM(C4:C7)</f>
        <v>#REF!</v>
      </c>
      <c r="D8" s="502" t="e">
        <f t="shared" ref="D8:P8" si="3">SUM(D4:D7)</f>
        <v>#REF!</v>
      </c>
      <c r="E8" s="502" t="e">
        <f t="shared" si="3"/>
        <v>#REF!</v>
      </c>
      <c r="F8" s="502" t="e">
        <f t="shared" si="3"/>
        <v>#REF!</v>
      </c>
      <c r="G8" s="502" t="e">
        <f t="shared" si="3"/>
        <v>#REF!</v>
      </c>
      <c r="H8" s="502" t="e">
        <f t="shared" si="3"/>
        <v>#REF!</v>
      </c>
      <c r="I8" s="502" t="e">
        <f t="shared" si="3"/>
        <v>#REF!</v>
      </c>
      <c r="J8" s="502" t="e">
        <f t="shared" si="3"/>
        <v>#REF!</v>
      </c>
      <c r="K8" s="502" t="e">
        <f t="shared" si="3"/>
        <v>#REF!</v>
      </c>
      <c r="L8" s="502" t="e">
        <f t="shared" si="3"/>
        <v>#REF!</v>
      </c>
      <c r="M8" s="502" t="e">
        <f t="shared" si="3"/>
        <v>#REF!</v>
      </c>
      <c r="N8" s="502" t="e">
        <f t="shared" si="3"/>
        <v>#REF!</v>
      </c>
      <c r="O8" s="502" t="e">
        <f t="shared" si="3"/>
        <v>#REF!</v>
      </c>
      <c r="P8" s="502" t="e">
        <f t="shared" si="3"/>
        <v>#REF!</v>
      </c>
      <c r="Q8" s="502" t="e">
        <f>SUM(Q4:Q7)</f>
        <v>#REF!</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470</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501">
        <f>'NFR-budsjett-SFF'!C11+'NFR SFF - Partner 1'!C11+'NFR SFF - Partner 2'!C11+'NFR SFF - Partner 3'!C11+'NFR SFF - Partner 4'!C11+'NFR SFF - Partner 5'!C11+'NFR SFF - Partner 6'!C11+'NFR SFF - Partner 7'!C11+'NFR SFF - Partner 8'!C11+'NFR SFF - Partner 9'!C11+'NFR SFF - Partner 10'!C11</f>
        <v>0</v>
      </c>
      <c r="D11" s="501">
        <f>'NFR-budsjett-SFF'!D11+'NFR SFF - Partner 1'!D11+'NFR SFF - Partner 2'!D11+'NFR SFF - Partner 3'!D11+'NFR SFF - Partner 4'!D11+'NFR SFF - Partner 5'!D11+'NFR SFF - Partner 6'!D11+'NFR SFF - Partner 7'!D11+'NFR SFF - Partner 8'!D11+'NFR SFF - Partner 9'!D11+'NFR SFF - Partner 10'!D11</f>
        <v>0</v>
      </c>
      <c r="E11" s="501">
        <f>'NFR-budsjett-SFF'!E11+'NFR SFF - Partner 1'!E11+'NFR SFF - Partner 2'!E11+'NFR SFF - Partner 3'!E11+'NFR SFF - Partner 4'!E11+'NFR SFF - Partner 5'!E11+'NFR SFF - Partner 6'!E11+'NFR SFF - Partner 7'!E11+'NFR SFF - Partner 8'!E11+'NFR SFF - Partner 9'!E11+'NFR SFF - Partner 10'!E11</f>
        <v>0</v>
      </c>
      <c r="F11" s="501">
        <f>'NFR-budsjett-SFF'!F11+'NFR SFF - Partner 1'!F11+'NFR SFF - Partner 2'!F11+'NFR SFF - Partner 3'!F11+'NFR SFF - Partner 4'!F11+'NFR SFF - Partner 5'!F11+'NFR SFF - Partner 6'!F11+'NFR SFF - Partner 7'!F11+'NFR SFF - Partner 8'!F11+'NFR SFF - Partner 9'!F11+'NFR SFF - Partner 10'!F11</f>
        <v>0</v>
      </c>
      <c r="G11" s="501">
        <f>'NFR-budsjett-SFF'!G11+'NFR SFF - Partner 1'!G11+'NFR SFF - Partner 2'!G11+'NFR SFF - Partner 3'!G11+'NFR SFF - Partner 4'!G11+'NFR SFF - Partner 5'!G11+'NFR SFF - Partner 6'!G11+'NFR SFF - Partner 7'!G11+'NFR SFF - Partner 8'!G11+'NFR SFF - Partner 9'!G11+'NFR SFF - Partner 10'!G11</f>
        <v>0</v>
      </c>
      <c r="H11" s="501">
        <f>'NFR-budsjett-SFF'!H11+'NFR SFF - Partner 1'!H11+'NFR SFF - Partner 2'!H11+'NFR SFF - Partner 3'!H11+'NFR SFF - Partner 4'!H11+'NFR SFF - Partner 5'!H11+'NFR SFF - Partner 6'!H11+'NFR SFF - Partner 7'!H11+'NFR SFF - Partner 8'!H11+'NFR SFF - Partner 9'!H11+'NFR SFF - Partner 10'!H11</f>
        <v>0</v>
      </c>
      <c r="I11" s="501">
        <f>'NFR-budsjett-SFF'!I11+'NFR SFF - Partner 1'!I11+'NFR SFF - Partner 2'!I11+'NFR SFF - Partner 3'!I11+'NFR SFF - Partner 4'!I11+'NFR SFF - Partner 5'!I11+'NFR SFF - Partner 6'!I11+'NFR SFF - Partner 7'!I11+'NFR SFF - Partner 8'!I11+'NFR SFF - Partner 9'!I11+'NFR SFF - Partner 10'!I11</f>
        <v>0</v>
      </c>
      <c r="J11" s="501">
        <f>'NFR-budsjett-SFF'!J11+'NFR SFF - Partner 1'!J11+'NFR SFF - Partner 2'!J11+'NFR SFF - Partner 3'!J11+'NFR SFF - Partner 4'!J11+'NFR SFF - Partner 5'!J11+'NFR SFF - Partner 6'!J11+'NFR SFF - Partner 7'!J11+'NFR SFF - Partner 8'!J11+'NFR SFF - Partner 9'!J11+'NFR SFF - Partner 10'!J11</f>
        <v>0</v>
      </c>
      <c r="K11" s="501">
        <f>'NFR-budsjett-SFF'!K11+'NFR SFF - Partner 1'!K11+'NFR SFF - Partner 2'!K11+'NFR SFF - Partner 3'!K11+'NFR SFF - Partner 4'!K11+'NFR SFF - Partner 5'!K11+'NFR SFF - Partner 6'!K11+'NFR SFF - Partner 7'!K11+'NFR SFF - Partner 8'!K11+'NFR SFF - Partner 9'!K11+'NFR SFF - Partner 10'!K11</f>
        <v>0</v>
      </c>
      <c r="L11" s="501">
        <f>'NFR-budsjett-SFF'!L11+'NFR SFF - Partner 1'!L11+'NFR SFF - Partner 2'!L11+'NFR SFF - Partner 3'!L11+'NFR SFF - Partner 4'!L11+'NFR SFF - Partner 5'!L11+'NFR SFF - Partner 6'!L11+'NFR SFF - Partner 7'!L11+'NFR SFF - Partner 8'!L11+'NFR SFF - Partner 9'!L11+'NFR SFF - Partner 10'!L11</f>
        <v>0</v>
      </c>
      <c r="M11" s="501">
        <f>'NFR-budsjett-SFF'!M11+'NFR SFF - Partner 1'!M11+'NFR SFF - Partner 2'!M11+'NFR SFF - Partner 3'!M11+'NFR SFF - Partner 4'!M11+'NFR SFF - Partner 5'!M11+'NFR SFF - Partner 6'!M11+'NFR SFF - Partner 7'!M11+'NFR SFF - Partner 8'!M11+'NFR SFF - Partner 9'!M11+'NFR SFF - Partner 10'!M11</f>
        <v>0</v>
      </c>
      <c r="N11" s="501">
        <f>'NFR-budsjett-SFF'!N11+'NFR SFF - Partner 1'!N11+'NFR SFF - Partner 2'!N11+'NFR SFF - Partner 3'!N11+'NFR SFF - Partner 4'!N11+'NFR SFF - Partner 5'!N11+'NFR SFF - Partner 6'!N11+'NFR SFF - Partner 7'!N11+'NFR SFF - Partner 8'!N11+'NFR SFF - Partner 9'!N11+'NFR SFF - Partner 10'!N11</f>
        <v>0</v>
      </c>
      <c r="O11" s="501">
        <f>'NFR-budsjett-SFF'!O11+'NFR SFF - Partner 1'!O11+'NFR SFF - Partner 2'!O11+'NFR SFF - Partner 3'!O11+'NFR SFF - Partner 4'!O11+'NFR SFF - Partner 5'!O11+'NFR SFF - Partner 6'!O11+'NFR SFF - Partner 7'!O11+'NFR SFF - Partner 8'!O11+'NFR SFF - Partner 9'!O11+'NFR SFF - Partner 10'!O11</f>
        <v>0</v>
      </c>
      <c r="P11" s="503">
        <f>SUM(C11:O11)</f>
        <v>0</v>
      </c>
      <c r="Q11" s="501">
        <f t="shared" ref="Q11:Q15" si="5">SUM(K11:O11)</f>
        <v>0</v>
      </c>
      <c r="R11" s="112"/>
      <c r="S11" s="444" t="s">
        <v>472</v>
      </c>
      <c r="T11" s="444"/>
      <c r="U11" s="444"/>
      <c r="V11" s="444"/>
      <c r="W11" s="444"/>
      <c r="X11" s="444"/>
      <c r="Y11" s="444"/>
      <c r="Z11" s="444"/>
      <c r="AA11" s="444"/>
    </row>
    <row r="12" spans="2:27" x14ac:dyDescent="0.2">
      <c r="B12" s="430" t="s">
        <v>473</v>
      </c>
      <c r="C12" s="501">
        <f>'NFR-budsjett-SFF'!C12+'NFR SFF - Partner 1'!C12+'NFR SFF - Partner 2'!C12+'NFR SFF - Partner 3'!C12+'NFR SFF - Partner 4'!C12+'NFR SFF - Partner 5'!C12+'NFR SFF - Partner 6'!C12+'NFR SFF - Partner 7'!C12+'NFR SFF - Partner 8'!C12+'NFR SFF - Partner 9'!C12+'NFR SFF - Partner 10'!C12</f>
        <v>0</v>
      </c>
      <c r="D12" s="501">
        <f>'NFR-budsjett-SFF'!D12+'NFR SFF - Partner 1'!D12+'NFR SFF - Partner 2'!D12+'NFR SFF - Partner 3'!D12+'NFR SFF - Partner 4'!D12+'NFR SFF - Partner 5'!D12+'NFR SFF - Partner 6'!D12+'NFR SFF - Partner 7'!D12+'NFR SFF - Partner 8'!D12+'NFR SFF - Partner 9'!D12+'NFR SFF - Partner 10'!D12</f>
        <v>0</v>
      </c>
      <c r="E12" s="501">
        <f>'NFR-budsjett-SFF'!E12+'NFR SFF - Partner 1'!E12+'NFR SFF - Partner 2'!E12+'NFR SFF - Partner 3'!E12+'NFR SFF - Partner 4'!E12+'NFR SFF - Partner 5'!E12+'NFR SFF - Partner 6'!E12+'NFR SFF - Partner 7'!E12+'NFR SFF - Partner 8'!E12+'NFR SFF - Partner 9'!E12+'NFR SFF - Partner 10'!E12</f>
        <v>0</v>
      </c>
      <c r="F12" s="501">
        <f>'NFR-budsjett-SFF'!F12+'NFR SFF - Partner 1'!F12+'NFR SFF - Partner 2'!F12+'NFR SFF - Partner 3'!F12+'NFR SFF - Partner 4'!F12+'NFR SFF - Partner 5'!F12+'NFR SFF - Partner 6'!F12+'NFR SFF - Partner 7'!F12+'NFR SFF - Partner 8'!F12+'NFR SFF - Partner 9'!F12+'NFR SFF - Partner 10'!F12</f>
        <v>0</v>
      </c>
      <c r="G12" s="501">
        <f>'NFR-budsjett-SFF'!G12+'NFR SFF - Partner 1'!G12+'NFR SFF - Partner 2'!G12+'NFR SFF - Partner 3'!G12+'NFR SFF - Partner 4'!G12+'NFR SFF - Partner 5'!G12+'NFR SFF - Partner 6'!G12+'NFR SFF - Partner 7'!G12+'NFR SFF - Partner 8'!G12+'NFR SFF - Partner 9'!G12+'NFR SFF - Partner 10'!G12</f>
        <v>0</v>
      </c>
      <c r="H12" s="501">
        <f>'NFR-budsjett-SFF'!H12+'NFR SFF - Partner 1'!H12+'NFR SFF - Partner 2'!H12+'NFR SFF - Partner 3'!H12+'NFR SFF - Partner 4'!H12+'NFR SFF - Partner 5'!H12+'NFR SFF - Partner 6'!H12+'NFR SFF - Partner 7'!H12+'NFR SFF - Partner 8'!H12+'NFR SFF - Partner 9'!H12+'NFR SFF - Partner 10'!H12</f>
        <v>0</v>
      </c>
      <c r="I12" s="501">
        <f>'NFR-budsjett-SFF'!I12+'NFR SFF - Partner 1'!I12+'NFR SFF - Partner 2'!I12+'NFR SFF - Partner 3'!I12+'NFR SFF - Partner 4'!I12+'NFR SFF - Partner 5'!I12+'NFR SFF - Partner 6'!I12+'NFR SFF - Partner 7'!I12+'NFR SFF - Partner 8'!I12+'NFR SFF - Partner 9'!I12+'NFR SFF - Partner 10'!I12</f>
        <v>0</v>
      </c>
      <c r="J12" s="501">
        <f>'NFR-budsjett-SFF'!J12+'NFR SFF - Partner 1'!J12+'NFR SFF - Partner 2'!J12+'NFR SFF - Partner 3'!J12+'NFR SFF - Partner 4'!J12+'NFR SFF - Partner 5'!J12+'NFR SFF - Partner 6'!J12+'NFR SFF - Partner 7'!J12+'NFR SFF - Partner 8'!J12+'NFR SFF - Partner 9'!J12+'NFR SFF - Partner 10'!J12</f>
        <v>0</v>
      </c>
      <c r="K12" s="501">
        <f>'NFR-budsjett-SFF'!K12+'NFR SFF - Partner 1'!K12+'NFR SFF - Partner 2'!K12+'NFR SFF - Partner 3'!K12+'NFR SFF - Partner 4'!K12+'NFR SFF - Partner 5'!K12+'NFR SFF - Partner 6'!K12+'NFR SFF - Partner 7'!K12+'NFR SFF - Partner 8'!K12+'NFR SFF - Partner 9'!K12+'NFR SFF - Partner 10'!K12</f>
        <v>0</v>
      </c>
      <c r="L12" s="501">
        <f>'NFR-budsjett-SFF'!L12+'NFR SFF - Partner 1'!L12+'NFR SFF - Partner 2'!L12+'NFR SFF - Partner 3'!L12+'NFR SFF - Partner 4'!L12+'NFR SFF - Partner 5'!L12+'NFR SFF - Partner 6'!L12+'NFR SFF - Partner 7'!L12+'NFR SFF - Partner 8'!L12+'NFR SFF - Partner 9'!L12+'NFR SFF - Partner 10'!L12</f>
        <v>0</v>
      </c>
      <c r="M12" s="501">
        <f>'NFR-budsjett-SFF'!M12+'NFR SFF - Partner 1'!M12+'NFR SFF - Partner 2'!M12+'NFR SFF - Partner 3'!M12+'NFR SFF - Partner 4'!M12+'NFR SFF - Partner 5'!M12+'NFR SFF - Partner 6'!M12+'NFR SFF - Partner 7'!M12+'NFR SFF - Partner 8'!M12+'NFR SFF - Partner 9'!M12+'NFR SFF - Partner 10'!M12</f>
        <v>0</v>
      </c>
      <c r="N12" s="501">
        <f>'NFR-budsjett-SFF'!N12+'NFR SFF - Partner 1'!N12+'NFR SFF - Partner 2'!N12+'NFR SFF - Partner 3'!N12+'NFR SFF - Partner 4'!N12+'NFR SFF - Partner 5'!N12+'NFR SFF - Partner 6'!N12+'NFR SFF - Partner 7'!N12+'NFR SFF - Partner 8'!N12+'NFR SFF - Partner 9'!N12+'NFR SFF - Partner 10'!N12</f>
        <v>0</v>
      </c>
      <c r="O12" s="501">
        <f>'NFR-budsjett-SFF'!O12+'NFR SFF - Partner 1'!O12+'NFR SFF - Partner 2'!O12+'NFR SFF - Partner 3'!O12+'NFR SFF - Partner 4'!O12+'NFR SFF - Partner 5'!O12+'NFR SFF - Partner 6'!O12+'NFR SFF - Partner 7'!O12+'NFR SFF - Partner 8'!O12+'NFR SFF - Partner 9'!O12+'NFR SFF - Partner 10'!O12</f>
        <v>0</v>
      </c>
      <c r="P12" s="503">
        <f t="shared" ref="P12:P15" si="6">SUM(C12:O12)</f>
        <v>0</v>
      </c>
      <c r="Q12" s="501">
        <f t="shared" si="5"/>
        <v>0</v>
      </c>
      <c r="R12" s="112"/>
      <c r="S12" s="445" t="s">
        <v>474</v>
      </c>
      <c r="T12" s="445"/>
      <c r="U12" s="445"/>
      <c r="V12" s="445"/>
      <c r="W12" s="445"/>
      <c r="X12" s="445"/>
      <c r="Y12" s="445"/>
      <c r="Z12" s="445"/>
      <c r="AA12" s="445"/>
    </row>
    <row r="13" spans="2:27" x14ac:dyDescent="0.2">
      <c r="B13" s="430" t="s">
        <v>475</v>
      </c>
      <c r="C13" s="501" t="e">
        <f>'NFR-budsjett-SFF'!C13+'NFR SFF - Partner 1'!C13+'NFR SFF - Partner 2'!C13+'NFR SFF - Partner 3'!C13+'NFR SFF - Partner 4'!C13+'NFR SFF - Partner 5'!C13+'NFR SFF - Partner 6'!C13+'NFR SFF - Partner 7'!C13+'NFR SFF - Partner 8'!C13+'NFR SFF - Partner 9'!C13+'NFR SFF - Partner 10'!C13</f>
        <v>#REF!</v>
      </c>
      <c r="D13" s="501" t="e">
        <f>'NFR-budsjett-SFF'!D13+'NFR SFF - Partner 1'!D13+'NFR SFF - Partner 2'!D13+'NFR SFF - Partner 3'!D13+'NFR SFF - Partner 4'!D13+'NFR SFF - Partner 5'!D13+'NFR SFF - Partner 6'!D13+'NFR SFF - Partner 7'!D13+'NFR SFF - Partner 8'!D13+'NFR SFF - Partner 9'!D13+'NFR SFF - Partner 10'!D13</f>
        <v>#REF!</v>
      </c>
      <c r="E13" s="501" t="e">
        <f>'NFR-budsjett-SFF'!E13+'NFR SFF - Partner 1'!E13+'NFR SFF - Partner 2'!E13+'NFR SFF - Partner 3'!E13+'NFR SFF - Partner 4'!E13+'NFR SFF - Partner 5'!E13+'NFR SFF - Partner 6'!E13+'NFR SFF - Partner 7'!E13+'NFR SFF - Partner 8'!E13+'NFR SFF - Partner 9'!E13+'NFR SFF - Partner 10'!E13</f>
        <v>#REF!</v>
      </c>
      <c r="F13" s="501" t="e">
        <f>'NFR-budsjett-SFF'!F13+'NFR SFF - Partner 1'!F13+'NFR SFF - Partner 2'!F13+'NFR SFF - Partner 3'!F13+'NFR SFF - Partner 4'!F13+'NFR SFF - Partner 5'!F13+'NFR SFF - Partner 6'!F13+'NFR SFF - Partner 7'!F13+'NFR SFF - Partner 8'!F13+'NFR SFF - Partner 9'!F13+'NFR SFF - Partner 10'!F13</f>
        <v>#REF!</v>
      </c>
      <c r="G13" s="501" t="e">
        <f>'NFR-budsjett-SFF'!G13+'NFR SFF - Partner 1'!G13+'NFR SFF - Partner 2'!G13+'NFR SFF - Partner 3'!G13+'NFR SFF - Partner 4'!G13+'NFR SFF - Partner 5'!G13+'NFR SFF - Partner 6'!G13+'NFR SFF - Partner 7'!G13+'NFR SFF - Partner 8'!G13+'NFR SFF - Partner 9'!G13+'NFR SFF - Partner 10'!G13</f>
        <v>#REF!</v>
      </c>
      <c r="H13" s="501" t="e">
        <f>'NFR-budsjett-SFF'!H13+'NFR SFF - Partner 1'!H13+'NFR SFF - Partner 2'!H13+'NFR SFF - Partner 3'!H13+'NFR SFF - Partner 4'!H13+'NFR SFF - Partner 5'!H13+'NFR SFF - Partner 6'!H13+'NFR SFF - Partner 7'!H13+'NFR SFF - Partner 8'!H13+'NFR SFF - Partner 9'!H13+'NFR SFF - Partner 10'!H13</f>
        <v>#REF!</v>
      </c>
      <c r="I13" s="501" t="e">
        <f>'NFR-budsjett-SFF'!I13+'NFR SFF - Partner 1'!I13+'NFR SFF - Partner 2'!I13+'NFR SFF - Partner 3'!I13+'NFR SFF - Partner 4'!I13+'NFR SFF - Partner 5'!I13+'NFR SFF - Partner 6'!I13+'NFR SFF - Partner 7'!I13+'NFR SFF - Partner 8'!I13+'NFR SFF - Partner 9'!I13+'NFR SFF - Partner 10'!I13</f>
        <v>#REF!</v>
      </c>
      <c r="J13" s="501" t="e">
        <f>'NFR-budsjett-SFF'!J13+'NFR SFF - Partner 1'!J13+'NFR SFF - Partner 2'!J13+'NFR SFF - Partner 3'!J13+'NFR SFF - Partner 4'!J13+'NFR SFF - Partner 5'!J13+'NFR SFF - Partner 6'!J13+'NFR SFF - Partner 7'!J13+'NFR SFF - Partner 8'!J13+'NFR SFF - Partner 9'!J13+'NFR SFF - Partner 10'!J13</f>
        <v>#REF!</v>
      </c>
      <c r="K13" s="501" t="e">
        <f>'NFR-budsjett-SFF'!K13+'NFR SFF - Partner 1'!K13+'NFR SFF - Partner 2'!K13+'NFR SFF - Partner 3'!K13+'NFR SFF - Partner 4'!K13+'NFR SFF - Partner 5'!K13+'NFR SFF - Partner 6'!K13+'NFR SFF - Partner 7'!K13+'NFR SFF - Partner 8'!K13+'NFR SFF - Partner 9'!K13+'NFR SFF - Partner 10'!K13</f>
        <v>#REF!</v>
      </c>
      <c r="L13" s="501" t="e">
        <f>'NFR-budsjett-SFF'!L13+'NFR SFF - Partner 1'!L13+'NFR SFF - Partner 2'!L13+'NFR SFF - Partner 3'!L13+'NFR SFF - Partner 4'!L13+'NFR SFF - Partner 5'!L13+'NFR SFF - Partner 6'!L13+'NFR SFF - Partner 7'!L13+'NFR SFF - Partner 8'!L13+'NFR SFF - Partner 9'!L13+'NFR SFF - Partner 10'!L13</f>
        <v>#REF!</v>
      </c>
      <c r="M13" s="501" t="e">
        <f>'NFR-budsjett-SFF'!M13+'NFR SFF - Partner 1'!M13+'NFR SFF - Partner 2'!M13+'NFR SFF - Partner 3'!M13+'NFR SFF - Partner 4'!M13+'NFR SFF - Partner 5'!M13+'NFR SFF - Partner 6'!M13+'NFR SFF - Partner 7'!M13+'NFR SFF - Partner 8'!M13+'NFR SFF - Partner 9'!M13+'NFR SFF - Partner 10'!M13</f>
        <v>#REF!</v>
      </c>
      <c r="N13" s="501" t="e">
        <f>'NFR-budsjett-SFF'!N13+'NFR SFF - Partner 1'!N13+'NFR SFF - Partner 2'!N13+'NFR SFF - Partner 3'!N13+'NFR SFF - Partner 4'!N13+'NFR SFF - Partner 5'!N13+'NFR SFF - Partner 6'!N13+'NFR SFF - Partner 7'!N13+'NFR SFF - Partner 8'!N13+'NFR SFF - Partner 9'!N13+'NFR SFF - Partner 10'!N13</f>
        <v>#REF!</v>
      </c>
      <c r="O13" s="501" t="e">
        <f>'NFR-budsjett-SFF'!O13+'NFR SFF - Partner 1'!O13+'NFR SFF - Partner 2'!O13+'NFR SFF - Partner 3'!O13+'NFR SFF - Partner 4'!O13+'NFR SFF - Partner 5'!O13+'NFR SFF - Partner 6'!O13+'NFR SFF - Partner 7'!O13+'NFR SFF - Partner 8'!O13+'NFR SFF - Partner 9'!O13+'NFR SFF - Partner 10'!O13</f>
        <v>#REF!</v>
      </c>
      <c r="P13" s="503" t="e">
        <f t="shared" si="6"/>
        <v>#REF!</v>
      </c>
      <c r="Q13" s="501" t="e">
        <f t="shared" si="5"/>
        <v>#REF!</v>
      </c>
      <c r="R13" s="112"/>
      <c r="S13" s="112"/>
      <c r="T13" s="112"/>
      <c r="U13" s="112"/>
      <c r="V13" s="112"/>
      <c r="W13" s="112"/>
      <c r="X13" s="112"/>
      <c r="Y13" s="112"/>
      <c r="Z13" s="112"/>
      <c r="AA13" s="112"/>
    </row>
    <row r="14" spans="2:27" x14ac:dyDescent="0.2">
      <c r="B14" s="430" t="s">
        <v>476</v>
      </c>
      <c r="C14" s="501">
        <f>'NFR-budsjett-SFF'!C14+'NFR SFF - Partner 1'!C14+'NFR SFF - Partner 2'!C14+'NFR SFF - Partner 3'!C14+'NFR SFF - Partner 4'!C14+'NFR SFF - Partner 5'!C14+'NFR SFF - Partner 6'!C14+'NFR SFF - Partner 7'!C14+'NFR SFF - Partner 8'!C14+'NFR SFF - Partner 9'!C14+'NFR SFF - Partner 10'!C14</f>
        <v>0</v>
      </c>
      <c r="D14" s="501">
        <f>'NFR-budsjett-SFF'!D14+'NFR SFF - Partner 1'!D14+'NFR SFF - Partner 2'!D14+'NFR SFF - Partner 3'!D14+'NFR SFF - Partner 4'!D14+'NFR SFF - Partner 5'!D14+'NFR SFF - Partner 6'!D14+'NFR SFF - Partner 7'!D14+'NFR SFF - Partner 8'!D14+'NFR SFF - Partner 9'!D14+'NFR SFF - Partner 10'!D14</f>
        <v>0</v>
      </c>
      <c r="E14" s="501">
        <f>'NFR-budsjett-SFF'!E14+'NFR SFF - Partner 1'!E14+'NFR SFF - Partner 2'!E14+'NFR SFF - Partner 3'!E14+'NFR SFF - Partner 4'!E14+'NFR SFF - Partner 5'!E14+'NFR SFF - Partner 6'!E14+'NFR SFF - Partner 7'!E14+'NFR SFF - Partner 8'!E14+'NFR SFF - Partner 9'!E14+'NFR SFF - Partner 10'!E14</f>
        <v>0</v>
      </c>
      <c r="F14" s="501">
        <f>'NFR-budsjett-SFF'!F14+'NFR SFF - Partner 1'!F14+'NFR SFF - Partner 2'!F14+'NFR SFF - Partner 3'!F14+'NFR SFF - Partner 4'!F14+'NFR SFF - Partner 5'!F14+'NFR SFF - Partner 6'!F14+'NFR SFF - Partner 7'!F14+'NFR SFF - Partner 8'!F14+'NFR SFF - Partner 9'!F14+'NFR SFF - Partner 10'!F14</f>
        <v>0</v>
      </c>
      <c r="G14" s="501">
        <f>'NFR-budsjett-SFF'!G14+'NFR SFF - Partner 1'!G14+'NFR SFF - Partner 2'!G14+'NFR SFF - Partner 3'!G14+'NFR SFF - Partner 4'!G14+'NFR SFF - Partner 5'!G14+'NFR SFF - Partner 6'!G14+'NFR SFF - Partner 7'!G14+'NFR SFF - Partner 8'!G14+'NFR SFF - Partner 9'!G14+'NFR SFF - Partner 10'!G14</f>
        <v>0</v>
      </c>
      <c r="H14" s="501">
        <f>'NFR-budsjett-SFF'!H14+'NFR SFF - Partner 1'!H14+'NFR SFF - Partner 2'!H14+'NFR SFF - Partner 3'!H14+'NFR SFF - Partner 4'!H14+'NFR SFF - Partner 5'!H14+'NFR SFF - Partner 6'!H14+'NFR SFF - Partner 7'!H14+'NFR SFF - Partner 8'!H14+'NFR SFF - Partner 9'!H14+'NFR SFF - Partner 10'!H14</f>
        <v>0</v>
      </c>
      <c r="I14" s="501">
        <f>'NFR-budsjett-SFF'!I14+'NFR SFF - Partner 1'!I14+'NFR SFF - Partner 2'!I14+'NFR SFF - Partner 3'!I14+'NFR SFF - Partner 4'!I14+'NFR SFF - Partner 5'!I14+'NFR SFF - Partner 6'!I14+'NFR SFF - Partner 7'!I14+'NFR SFF - Partner 8'!I14+'NFR SFF - Partner 9'!I14+'NFR SFF - Partner 10'!I14</f>
        <v>0</v>
      </c>
      <c r="J14" s="501">
        <f>'NFR-budsjett-SFF'!J14+'NFR SFF - Partner 1'!J14+'NFR SFF - Partner 2'!J14+'NFR SFF - Partner 3'!J14+'NFR SFF - Partner 4'!J14+'NFR SFF - Partner 5'!J14+'NFR SFF - Partner 6'!J14+'NFR SFF - Partner 7'!J14+'NFR SFF - Partner 8'!J14+'NFR SFF - Partner 9'!J14+'NFR SFF - Partner 10'!J14</f>
        <v>0</v>
      </c>
      <c r="K14" s="501">
        <f>'NFR-budsjett-SFF'!K14+'NFR SFF - Partner 1'!K14+'NFR SFF - Partner 2'!K14+'NFR SFF - Partner 3'!K14+'NFR SFF - Partner 4'!K14+'NFR SFF - Partner 5'!K14+'NFR SFF - Partner 6'!K14+'NFR SFF - Partner 7'!K14+'NFR SFF - Partner 8'!K14+'NFR SFF - Partner 9'!K14+'NFR SFF - Partner 10'!K14</f>
        <v>0</v>
      </c>
      <c r="L14" s="501">
        <f>'NFR-budsjett-SFF'!L14+'NFR SFF - Partner 1'!L14+'NFR SFF - Partner 2'!L14+'NFR SFF - Partner 3'!L14+'NFR SFF - Partner 4'!L14+'NFR SFF - Partner 5'!L14+'NFR SFF - Partner 6'!L14+'NFR SFF - Partner 7'!L14+'NFR SFF - Partner 8'!L14+'NFR SFF - Partner 9'!L14+'NFR SFF - Partner 10'!L14</f>
        <v>0</v>
      </c>
      <c r="M14" s="501">
        <f>'NFR-budsjett-SFF'!M14+'NFR SFF - Partner 1'!M14+'NFR SFF - Partner 2'!M14+'NFR SFF - Partner 3'!M14+'NFR SFF - Partner 4'!M14+'NFR SFF - Partner 5'!M14+'NFR SFF - Partner 6'!M14+'NFR SFF - Partner 7'!M14+'NFR SFF - Partner 8'!M14+'NFR SFF - Partner 9'!M14+'NFR SFF - Partner 10'!M14</f>
        <v>0</v>
      </c>
      <c r="N14" s="501">
        <f>'NFR-budsjett-SFF'!N14+'NFR SFF - Partner 1'!N14+'NFR SFF - Partner 2'!N14+'NFR SFF - Partner 3'!N14+'NFR SFF - Partner 4'!N14+'NFR SFF - Partner 5'!N14+'NFR SFF - Partner 6'!N14+'NFR SFF - Partner 7'!N14+'NFR SFF - Partner 8'!N14+'NFR SFF - Partner 9'!N14+'NFR SFF - Partner 10'!N14</f>
        <v>0</v>
      </c>
      <c r="O14" s="501">
        <f>'NFR-budsjett-SFF'!O14+'NFR SFF - Partner 1'!O14+'NFR SFF - Partner 2'!O14+'NFR SFF - Partner 3'!O14+'NFR SFF - Partner 4'!O14+'NFR SFF - Partner 5'!O14+'NFR SFF - Partner 6'!O14+'NFR SFF - Partner 7'!O14+'NFR SFF - Partner 8'!O14+'NFR SFF - Partner 9'!O14+'NFR SFF - Partner 10'!O14</f>
        <v>0</v>
      </c>
      <c r="P14" s="503">
        <f t="shared" si="6"/>
        <v>0</v>
      </c>
      <c r="Q14" s="501">
        <f t="shared" si="5"/>
        <v>0</v>
      </c>
      <c r="R14" s="112"/>
      <c r="S14" s="112"/>
      <c r="T14" s="112"/>
      <c r="U14" s="112"/>
      <c r="V14" s="112"/>
      <c r="W14" s="112"/>
      <c r="X14" s="112"/>
      <c r="Y14" s="112"/>
      <c r="Z14" s="112"/>
      <c r="AA14" s="112"/>
    </row>
    <row r="15" spans="2:27" x14ac:dyDescent="0.2">
      <c r="B15" s="430" t="s">
        <v>415</v>
      </c>
      <c r="C15" s="501">
        <f>'NFR-budsjett-SFF'!C15+'NFR SFF - Partner 1'!C15+'NFR SFF - Partner 2'!C15+'NFR SFF - Partner 3'!C15+'NFR SFF - Partner 4'!C15+'NFR SFF - Partner 5'!C15+'NFR SFF - Partner 6'!C15+'NFR SFF - Partner 7'!C15+'NFR SFF - Partner 8'!C15+'NFR SFF - Partner 9'!C15+'NFR SFF - Partner 10'!C15</f>
        <v>0</v>
      </c>
      <c r="D15" s="501">
        <f>'NFR-budsjett-SFF'!D15+'NFR SFF - Partner 1'!D15+'NFR SFF - Partner 2'!D15+'NFR SFF - Partner 3'!D15+'NFR SFF - Partner 4'!D15+'NFR SFF - Partner 5'!D15+'NFR SFF - Partner 6'!D15+'NFR SFF - Partner 7'!D15+'NFR SFF - Partner 8'!D15+'NFR SFF - Partner 9'!D15+'NFR SFF - Partner 10'!D15</f>
        <v>0</v>
      </c>
      <c r="E15" s="501">
        <f>'NFR-budsjett-SFF'!E15+'NFR SFF - Partner 1'!E15+'NFR SFF - Partner 2'!E15+'NFR SFF - Partner 3'!E15+'NFR SFF - Partner 4'!E15+'NFR SFF - Partner 5'!E15+'NFR SFF - Partner 6'!E15+'NFR SFF - Partner 7'!E15+'NFR SFF - Partner 8'!E15+'NFR SFF - Partner 9'!E15+'NFR SFF - Partner 10'!E15</f>
        <v>0</v>
      </c>
      <c r="F15" s="501">
        <f>'NFR-budsjett-SFF'!F15+'NFR SFF - Partner 1'!F15+'NFR SFF - Partner 2'!F15+'NFR SFF - Partner 3'!F15+'NFR SFF - Partner 4'!F15+'NFR SFF - Partner 5'!F15+'NFR SFF - Partner 6'!F15+'NFR SFF - Partner 7'!F15+'NFR SFF - Partner 8'!F15+'NFR SFF - Partner 9'!F15+'NFR SFF - Partner 10'!F15</f>
        <v>0</v>
      </c>
      <c r="G15" s="501">
        <f>'NFR-budsjett-SFF'!G15+'NFR SFF - Partner 1'!G15+'NFR SFF - Partner 2'!G15+'NFR SFF - Partner 3'!G15+'NFR SFF - Partner 4'!G15+'NFR SFF - Partner 5'!G15+'NFR SFF - Partner 6'!G15+'NFR SFF - Partner 7'!G15+'NFR SFF - Partner 8'!G15+'NFR SFF - Partner 9'!G15+'NFR SFF - Partner 10'!G15</f>
        <v>0</v>
      </c>
      <c r="H15" s="501">
        <f>'NFR-budsjett-SFF'!H15+'NFR SFF - Partner 1'!H15+'NFR SFF - Partner 2'!H15+'NFR SFF - Partner 3'!H15+'NFR SFF - Partner 4'!H15+'NFR SFF - Partner 5'!H15+'NFR SFF - Partner 6'!H15+'NFR SFF - Partner 7'!H15+'NFR SFF - Partner 8'!H15+'NFR SFF - Partner 9'!H15+'NFR SFF - Partner 10'!H15</f>
        <v>0</v>
      </c>
      <c r="I15" s="501">
        <f>'NFR-budsjett-SFF'!I15+'NFR SFF - Partner 1'!I15+'NFR SFF - Partner 2'!I15+'NFR SFF - Partner 3'!I15+'NFR SFF - Partner 4'!I15+'NFR SFF - Partner 5'!I15+'NFR SFF - Partner 6'!I15+'NFR SFF - Partner 7'!I15+'NFR SFF - Partner 8'!I15+'NFR SFF - Partner 9'!I15+'NFR SFF - Partner 10'!I15</f>
        <v>0</v>
      </c>
      <c r="J15" s="501">
        <f>'NFR-budsjett-SFF'!J15+'NFR SFF - Partner 1'!J15+'NFR SFF - Partner 2'!J15+'NFR SFF - Partner 3'!J15+'NFR SFF - Partner 4'!J15+'NFR SFF - Partner 5'!J15+'NFR SFF - Partner 6'!J15+'NFR SFF - Partner 7'!J15+'NFR SFF - Partner 8'!J15+'NFR SFF - Partner 9'!J15+'NFR SFF - Partner 10'!J15</f>
        <v>0</v>
      </c>
      <c r="K15" s="501">
        <f>'NFR-budsjett-SFF'!K15+'NFR SFF - Partner 1'!K15+'NFR SFF - Partner 2'!K15+'NFR SFF - Partner 3'!K15+'NFR SFF - Partner 4'!K15+'NFR SFF - Partner 5'!K15+'NFR SFF - Partner 6'!K15+'NFR SFF - Partner 7'!K15+'NFR SFF - Partner 8'!K15+'NFR SFF - Partner 9'!K15+'NFR SFF - Partner 10'!K15</f>
        <v>0</v>
      </c>
      <c r="L15" s="501">
        <f>'NFR-budsjett-SFF'!L15+'NFR SFF - Partner 1'!L15+'NFR SFF - Partner 2'!L15+'NFR SFF - Partner 3'!L15+'NFR SFF - Partner 4'!L15+'NFR SFF - Partner 5'!L15+'NFR SFF - Partner 6'!L15+'NFR SFF - Partner 7'!L15+'NFR SFF - Partner 8'!L15+'NFR SFF - Partner 9'!L15+'NFR SFF - Partner 10'!L15</f>
        <v>0</v>
      </c>
      <c r="M15" s="501">
        <f>'NFR-budsjett-SFF'!M15+'NFR SFF - Partner 1'!M15+'NFR SFF - Partner 2'!M15+'NFR SFF - Partner 3'!M15+'NFR SFF - Partner 4'!M15+'NFR SFF - Partner 5'!M15+'NFR SFF - Partner 6'!M15+'NFR SFF - Partner 7'!M15+'NFR SFF - Partner 8'!M15+'NFR SFF - Partner 9'!M15+'NFR SFF - Partner 10'!M15</f>
        <v>0</v>
      </c>
      <c r="N15" s="501">
        <f>'NFR-budsjett-SFF'!N15+'NFR SFF - Partner 1'!N15+'NFR SFF - Partner 2'!N15+'NFR SFF - Partner 3'!N15+'NFR SFF - Partner 4'!N15+'NFR SFF - Partner 5'!N15+'NFR SFF - Partner 6'!N15+'NFR SFF - Partner 7'!N15+'NFR SFF - Partner 8'!N15+'NFR SFF - Partner 9'!N15+'NFR SFF - Partner 10'!N15</f>
        <v>0</v>
      </c>
      <c r="O15" s="501">
        <f>'NFR-budsjett-SFF'!O15+'NFR SFF - Partner 1'!O15+'NFR SFF - Partner 2'!O15+'NFR SFF - Partner 3'!O15+'NFR SFF - Partner 4'!O15+'NFR SFF - Partner 5'!O15+'NFR SFF - Partner 6'!O15+'NFR SFF - Partner 7'!O15+'NFR SFF - Partner 8'!O15+'NFR SFF - Partner 9'!O15+'NFR SFF - Partner 10'!O15</f>
        <v>0</v>
      </c>
      <c r="P15" s="503">
        <f t="shared" si="6"/>
        <v>0</v>
      </c>
      <c r="Q15" s="501">
        <f t="shared" si="5"/>
        <v>0</v>
      </c>
      <c r="R15" s="112"/>
      <c r="S15" s="112"/>
      <c r="T15" s="112"/>
      <c r="U15" s="112"/>
      <c r="V15" s="112"/>
      <c r="W15" s="112"/>
      <c r="X15" s="112"/>
      <c r="Y15" s="112"/>
      <c r="Z15" s="112"/>
      <c r="AA15" s="112"/>
    </row>
    <row r="16" spans="2:27" x14ac:dyDescent="0.2">
      <c r="B16" s="435" t="s">
        <v>409</v>
      </c>
      <c r="C16" s="502" t="e">
        <f>SUM(C11:C15)</f>
        <v>#REF!</v>
      </c>
      <c r="D16" s="502" t="e">
        <f t="shared" ref="D16:Q16" si="7">SUM(D11:D15)</f>
        <v>#REF!</v>
      </c>
      <c r="E16" s="502" t="e">
        <f t="shared" si="7"/>
        <v>#REF!</v>
      </c>
      <c r="F16" s="502" t="e">
        <f t="shared" si="7"/>
        <v>#REF!</v>
      </c>
      <c r="G16" s="502" t="e">
        <f t="shared" si="7"/>
        <v>#REF!</v>
      </c>
      <c r="H16" s="502" t="e">
        <f t="shared" si="7"/>
        <v>#REF!</v>
      </c>
      <c r="I16" s="502" t="e">
        <f t="shared" si="7"/>
        <v>#REF!</v>
      </c>
      <c r="J16" s="502" t="e">
        <f t="shared" si="7"/>
        <v>#REF!</v>
      </c>
      <c r="K16" s="502" t="e">
        <f t="shared" si="7"/>
        <v>#REF!</v>
      </c>
      <c r="L16" s="502" t="e">
        <f t="shared" si="7"/>
        <v>#REF!</v>
      </c>
      <c r="M16" s="502" t="e">
        <f t="shared" si="7"/>
        <v>#REF!</v>
      </c>
      <c r="N16" s="502" t="e">
        <f t="shared" si="7"/>
        <v>#REF!</v>
      </c>
      <c r="O16" s="502" t="e">
        <f t="shared" si="7"/>
        <v>#REF!</v>
      </c>
      <c r="P16" s="502" t="e">
        <f t="shared" si="7"/>
        <v>#REF!</v>
      </c>
      <c r="Q16" s="502" t="e">
        <f t="shared" si="7"/>
        <v>#REF!</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416</v>
      </c>
      <c r="C18" s="451" t="e">
        <f>C3</f>
        <v>#REF!</v>
      </c>
      <c r="D18" s="451" t="e">
        <f t="shared" ref="D18:O18" si="8">D3</f>
        <v>#REF!</v>
      </c>
      <c r="E18" s="451" t="e">
        <f t="shared" si="8"/>
        <v>#REF!</v>
      </c>
      <c r="F18" s="451" t="e">
        <f t="shared" si="8"/>
        <v>#REF!</v>
      </c>
      <c r="G18" s="451" t="e">
        <f t="shared" si="8"/>
        <v>#REF!</v>
      </c>
      <c r="H18" s="451" t="e">
        <f t="shared" si="8"/>
        <v>#REF!</v>
      </c>
      <c r="I18" s="451" t="e">
        <f t="shared" si="8"/>
        <v>#REF!</v>
      </c>
      <c r="J18" s="451" t="e">
        <f t="shared" si="8"/>
        <v>#REF!</v>
      </c>
      <c r="K18" s="451" t="e">
        <f t="shared" si="8"/>
        <v>#REF!</v>
      </c>
      <c r="L18" s="451" t="e">
        <f t="shared" si="8"/>
        <v>#REF!</v>
      </c>
      <c r="M18" s="451" t="e">
        <f t="shared" si="8"/>
        <v>#REF!</v>
      </c>
      <c r="N18" s="451" t="e">
        <f t="shared" si="8"/>
        <v>#REF!</v>
      </c>
      <c r="O18" s="451" t="e">
        <f t="shared" si="8"/>
        <v>#REF!</v>
      </c>
      <c r="P18" s="431" t="s">
        <v>141</v>
      </c>
      <c r="Q18" s="440" t="s">
        <v>460</v>
      </c>
      <c r="R18" s="112"/>
      <c r="S18" s="112"/>
      <c r="T18" s="112"/>
      <c r="U18" s="112"/>
      <c r="V18" s="112"/>
      <c r="W18" s="112"/>
      <c r="X18" s="112"/>
      <c r="Y18" s="112"/>
      <c r="Z18" s="112"/>
      <c r="AA18" s="112"/>
    </row>
    <row r="19" spans="2:27" x14ac:dyDescent="0.2">
      <c r="B19" s="430" t="s">
        <v>477</v>
      </c>
      <c r="C19" s="501" t="e">
        <f>'NFR-budsjett-SFF'!C19+'NFR SFF - Partner 1'!C19+'NFR SFF - Partner 2'!C19+'NFR SFF - Partner 3'!C19+'NFR SFF - Partner 4'!C19+'NFR SFF - Partner 5'!C19+'NFR SFF - Partner 6'!C19+'NFR SFF - Partner 7'!C19+'NFR SFF - Partner 8'!C19+'NFR SFF - Partner 9'!C19+'NFR SFF - Partner 10'!C19</f>
        <v>#REF!</v>
      </c>
      <c r="D19" s="501" t="e">
        <f>'NFR-budsjett-SFF'!D19+'NFR SFF - Partner 1'!D19+'NFR SFF - Partner 2'!D19+'NFR SFF - Partner 3'!D19+'NFR SFF - Partner 4'!D19+'NFR SFF - Partner 5'!D19+'NFR SFF - Partner 6'!D19+'NFR SFF - Partner 7'!D19+'NFR SFF - Partner 8'!D19+'NFR SFF - Partner 9'!D19+'NFR SFF - Partner 10'!D19</f>
        <v>#REF!</v>
      </c>
      <c r="E19" s="501" t="e">
        <f>'NFR-budsjett-SFF'!E19+'NFR SFF - Partner 1'!E19+'NFR SFF - Partner 2'!E19+'NFR SFF - Partner 3'!E19+'NFR SFF - Partner 4'!E19+'NFR SFF - Partner 5'!E19+'NFR SFF - Partner 6'!E19+'NFR SFF - Partner 7'!E19+'NFR SFF - Partner 8'!E19+'NFR SFF - Partner 9'!E19+'NFR SFF - Partner 10'!E19</f>
        <v>#REF!</v>
      </c>
      <c r="F19" s="501" t="e">
        <f>'NFR-budsjett-SFF'!F19+'NFR SFF - Partner 1'!F19+'NFR SFF - Partner 2'!F19+'NFR SFF - Partner 3'!F19+'NFR SFF - Partner 4'!F19+'NFR SFF - Partner 5'!F19+'NFR SFF - Partner 6'!F19+'NFR SFF - Partner 7'!F19+'NFR SFF - Partner 8'!F19+'NFR SFF - Partner 9'!F19+'NFR SFF - Partner 10'!F19</f>
        <v>#REF!</v>
      </c>
      <c r="G19" s="501" t="e">
        <f>'NFR-budsjett-SFF'!G19+'NFR SFF - Partner 1'!G19+'NFR SFF - Partner 2'!G19+'NFR SFF - Partner 3'!G19+'NFR SFF - Partner 4'!G19+'NFR SFF - Partner 5'!G19+'NFR SFF - Partner 6'!G19+'NFR SFF - Partner 7'!G19+'NFR SFF - Partner 8'!G19+'NFR SFF - Partner 9'!G19+'NFR SFF - Partner 10'!G19</f>
        <v>#REF!</v>
      </c>
      <c r="H19" s="501" t="e">
        <f>'NFR-budsjett-SFF'!H19+'NFR SFF - Partner 1'!H19+'NFR SFF - Partner 2'!H19+'NFR SFF - Partner 3'!H19+'NFR SFF - Partner 4'!H19+'NFR SFF - Partner 5'!H19+'NFR SFF - Partner 6'!H19+'NFR SFF - Partner 7'!H19+'NFR SFF - Partner 8'!H19+'NFR SFF - Partner 9'!H19+'NFR SFF - Partner 10'!H19</f>
        <v>#REF!</v>
      </c>
      <c r="I19" s="501" t="e">
        <f>'NFR-budsjett-SFF'!I19+'NFR SFF - Partner 1'!I19+'NFR SFF - Partner 2'!I19+'NFR SFF - Partner 3'!I19+'NFR SFF - Partner 4'!I19+'NFR SFF - Partner 5'!I19+'NFR SFF - Partner 6'!I19+'NFR SFF - Partner 7'!I19+'NFR SFF - Partner 8'!I19+'NFR SFF - Partner 9'!I19+'NFR SFF - Partner 10'!I19</f>
        <v>#REF!</v>
      </c>
      <c r="J19" s="501" t="e">
        <f>'NFR-budsjett-SFF'!J19+'NFR SFF - Partner 1'!J19+'NFR SFF - Partner 2'!J19+'NFR SFF - Partner 3'!J19+'NFR SFF - Partner 4'!J19+'NFR SFF - Partner 5'!J19+'NFR SFF - Partner 6'!J19+'NFR SFF - Partner 7'!J19+'NFR SFF - Partner 8'!J19+'NFR SFF - Partner 9'!J19+'NFR SFF - Partner 10'!J19</f>
        <v>#REF!</v>
      </c>
      <c r="K19" s="501" t="e">
        <f>'NFR-budsjett-SFF'!K19+'NFR SFF - Partner 1'!K19+'NFR SFF - Partner 2'!K19+'NFR SFF - Partner 3'!K19+'NFR SFF - Partner 4'!K19+'NFR SFF - Partner 5'!K19+'NFR SFF - Partner 6'!K19+'NFR SFF - Partner 7'!K19+'NFR SFF - Partner 8'!K19+'NFR SFF - Partner 9'!K19+'NFR SFF - Partner 10'!K19</f>
        <v>#REF!</v>
      </c>
      <c r="L19" s="501" t="e">
        <f>'NFR-budsjett-SFF'!L19+'NFR SFF - Partner 1'!L19+'NFR SFF - Partner 2'!L19+'NFR SFF - Partner 3'!L19+'NFR SFF - Partner 4'!L19+'NFR SFF - Partner 5'!L19+'NFR SFF - Partner 6'!L19+'NFR SFF - Partner 7'!L19+'NFR SFF - Partner 8'!L19+'NFR SFF - Partner 9'!L19+'NFR SFF - Partner 10'!L19</f>
        <v>#REF!</v>
      </c>
      <c r="M19" s="501" t="e">
        <f>'NFR-budsjett-SFF'!M19+'NFR SFF - Partner 1'!M19+'NFR SFF - Partner 2'!M19+'NFR SFF - Partner 3'!M19+'NFR SFF - Partner 4'!M19+'NFR SFF - Partner 5'!M19+'NFR SFF - Partner 6'!M19+'NFR SFF - Partner 7'!M19+'NFR SFF - Partner 8'!M19+'NFR SFF - Partner 9'!M19+'NFR SFF - Partner 10'!M19</f>
        <v>#REF!</v>
      </c>
      <c r="N19" s="501" t="e">
        <f>'NFR-budsjett-SFF'!N19+'NFR SFF - Partner 1'!N19+'NFR SFF - Partner 2'!N19+'NFR SFF - Partner 3'!N19+'NFR SFF - Partner 4'!N19+'NFR SFF - Partner 5'!N19+'NFR SFF - Partner 6'!N19+'NFR SFF - Partner 7'!N19+'NFR SFF - Partner 8'!N19+'NFR SFF - Partner 9'!N19+'NFR SFF - Partner 10'!N19</f>
        <v>#REF!</v>
      </c>
      <c r="O19" s="501" t="e">
        <f>'NFR-budsjett-SFF'!O19+'NFR SFF - Partner 1'!O19+'NFR SFF - Partner 2'!O19+'NFR SFF - Partner 3'!O19+'NFR SFF - Partner 4'!O19+'NFR SFF - Partner 5'!O19+'NFR SFF - Partner 6'!O19+'NFR SFF - Partner 7'!O19+'NFR SFF - Partner 8'!O19+'NFR SFF - Partner 9'!O19+'NFR SFF - Partner 10'!O19</f>
        <v>#REF!</v>
      </c>
      <c r="P19" s="503" t="e">
        <f>SUM(C19:O19)</f>
        <v>#REF!</v>
      </c>
      <c r="Q19" s="501" t="e">
        <f t="shared" ref="Q19:Q23" si="9">SUM(K19:O19)</f>
        <v>#REF!</v>
      </c>
      <c r="R19" s="112"/>
      <c r="S19" s="444" t="s">
        <v>478</v>
      </c>
      <c r="T19" s="444"/>
      <c r="U19" s="444"/>
      <c r="V19" s="444"/>
      <c r="W19" s="444"/>
      <c r="X19" s="444"/>
      <c r="Y19" s="444"/>
      <c r="Z19" s="444"/>
      <c r="AA19" s="444"/>
    </row>
    <row r="20" spans="2:27" x14ac:dyDescent="0.2">
      <c r="B20" s="430" t="s">
        <v>479</v>
      </c>
      <c r="C20" s="501" t="e">
        <f>'NFR-budsjett-SFF'!C20+'NFR SFF - Partner 1'!C20+'NFR SFF - Partner 2'!C20+'NFR SFF - Partner 3'!C20+'NFR SFF - Partner 4'!C20+'NFR SFF - Partner 5'!C20+'NFR SFF - Partner 6'!C20+'NFR SFF - Partner 7'!C20+'NFR SFF - Partner 8'!C20+'NFR SFF - Partner 9'!C20+'NFR SFF - Partner 10'!C20</f>
        <v>#REF!</v>
      </c>
      <c r="D20" s="501" t="e">
        <f>'NFR-budsjett-SFF'!D20+'NFR SFF - Partner 1'!D20+'NFR SFF - Partner 2'!D20+'NFR SFF - Partner 3'!D20+'NFR SFF - Partner 4'!D20+'NFR SFF - Partner 5'!D20+'NFR SFF - Partner 6'!D20+'NFR SFF - Partner 7'!D20+'NFR SFF - Partner 8'!D20+'NFR SFF - Partner 9'!D20+'NFR SFF - Partner 10'!D20</f>
        <v>#REF!</v>
      </c>
      <c r="E20" s="501" t="e">
        <f>'NFR-budsjett-SFF'!E20+'NFR SFF - Partner 1'!E20+'NFR SFF - Partner 2'!E20+'NFR SFF - Partner 3'!E20+'NFR SFF - Partner 4'!E20+'NFR SFF - Partner 5'!E20+'NFR SFF - Partner 6'!E20+'NFR SFF - Partner 7'!E20+'NFR SFF - Partner 8'!E20+'NFR SFF - Partner 9'!E20+'NFR SFF - Partner 10'!E20</f>
        <v>#REF!</v>
      </c>
      <c r="F20" s="501" t="e">
        <f>'NFR-budsjett-SFF'!F20+'NFR SFF - Partner 1'!F20+'NFR SFF - Partner 2'!F20+'NFR SFF - Partner 3'!F20+'NFR SFF - Partner 4'!F20+'NFR SFF - Partner 5'!F20+'NFR SFF - Partner 6'!F20+'NFR SFF - Partner 7'!F20+'NFR SFF - Partner 8'!F20+'NFR SFF - Partner 9'!F20+'NFR SFF - Partner 10'!F20</f>
        <v>#REF!</v>
      </c>
      <c r="G20" s="501" t="e">
        <f>'NFR-budsjett-SFF'!G20+'NFR SFF - Partner 1'!G20+'NFR SFF - Partner 2'!G20+'NFR SFF - Partner 3'!G20+'NFR SFF - Partner 4'!G20+'NFR SFF - Partner 5'!G20+'NFR SFF - Partner 6'!G20+'NFR SFF - Partner 7'!G20+'NFR SFF - Partner 8'!G20+'NFR SFF - Partner 9'!G20+'NFR SFF - Partner 10'!G20</f>
        <v>#REF!</v>
      </c>
      <c r="H20" s="501" t="e">
        <f>'NFR-budsjett-SFF'!H20+'NFR SFF - Partner 1'!H20+'NFR SFF - Partner 2'!H20+'NFR SFF - Partner 3'!H20+'NFR SFF - Partner 4'!H20+'NFR SFF - Partner 5'!H20+'NFR SFF - Partner 6'!H20+'NFR SFF - Partner 7'!H20+'NFR SFF - Partner 8'!H20+'NFR SFF - Partner 9'!H20+'NFR SFF - Partner 10'!H20</f>
        <v>#REF!</v>
      </c>
      <c r="I20" s="501" t="e">
        <f>'NFR-budsjett-SFF'!I20+'NFR SFF - Partner 1'!I20+'NFR SFF - Partner 2'!I20+'NFR SFF - Partner 3'!I20+'NFR SFF - Partner 4'!I20+'NFR SFF - Partner 5'!I20+'NFR SFF - Partner 6'!I20+'NFR SFF - Partner 7'!I20+'NFR SFF - Partner 8'!I20+'NFR SFF - Partner 9'!I20+'NFR SFF - Partner 10'!I20</f>
        <v>#REF!</v>
      </c>
      <c r="J20" s="501" t="e">
        <f>'NFR-budsjett-SFF'!J20+'NFR SFF - Partner 1'!J20+'NFR SFF - Partner 2'!J20+'NFR SFF - Partner 3'!J20+'NFR SFF - Partner 4'!J20+'NFR SFF - Partner 5'!J20+'NFR SFF - Partner 6'!J20+'NFR SFF - Partner 7'!J20+'NFR SFF - Partner 8'!J20+'NFR SFF - Partner 9'!J20+'NFR SFF - Partner 10'!J20</f>
        <v>#REF!</v>
      </c>
      <c r="K20" s="501" t="e">
        <f>'NFR-budsjett-SFF'!K20+'NFR SFF - Partner 1'!K20+'NFR SFF - Partner 2'!K20+'NFR SFF - Partner 3'!K20+'NFR SFF - Partner 4'!K20+'NFR SFF - Partner 5'!K20+'NFR SFF - Partner 6'!K20+'NFR SFF - Partner 7'!K20+'NFR SFF - Partner 8'!K20+'NFR SFF - Partner 9'!K20+'NFR SFF - Partner 10'!K20</f>
        <v>#REF!</v>
      </c>
      <c r="L20" s="501" t="e">
        <f>'NFR-budsjett-SFF'!L20+'NFR SFF - Partner 1'!L20+'NFR SFF - Partner 2'!L20+'NFR SFF - Partner 3'!L20+'NFR SFF - Partner 4'!L20+'NFR SFF - Partner 5'!L20+'NFR SFF - Partner 6'!L20+'NFR SFF - Partner 7'!L20+'NFR SFF - Partner 8'!L20+'NFR SFF - Partner 9'!L20+'NFR SFF - Partner 10'!L20</f>
        <v>#REF!</v>
      </c>
      <c r="M20" s="501" t="e">
        <f>'NFR-budsjett-SFF'!M20+'NFR SFF - Partner 1'!M20+'NFR SFF - Partner 2'!M20+'NFR SFF - Partner 3'!M20+'NFR SFF - Partner 4'!M20+'NFR SFF - Partner 5'!M20+'NFR SFF - Partner 6'!M20+'NFR SFF - Partner 7'!M20+'NFR SFF - Partner 8'!M20+'NFR SFF - Partner 9'!M20+'NFR SFF - Partner 10'!M20</f>
        <v>#REF!</v>
      </c>
      <c r="N20" s="501" t="e">
        <f>'NFR-budsjett-SFF'!N20+'NFR SFF - Partner 1'!N20+'NFR SFF - Partner 2'!N20+'NFR SFF - Partner 3'!N20+'NFR SFF - Partner 4'!N20+'NFR SFF - Partner 5'!N20+'NFR SFF - Partner 6'!N20+'NFR SFF - Partner 7'!N20+'NFR SFF - Partner 8'!N20+'NFR SFF - Partner 9'!N20+'NFR SFF - Partner 10'!N20</f>
        <v>#REF!</v>
      </c>
      <c r="O20" s="501" t="e">
        <f>'NFR-budsjett-SFF'!O20+'NFR SFF - Partner 1'!O20+'NFR SFF - Partner 2'!O20+'NFR SFF - Partner 3'!O20+'NFR SFF - Partner 4'!O20+'NFR SFF - Partner 5'!O20+'NFR SFF - Partner 6'!O20+'NFR SFF - Partner 7'!O20+'NFR SFF - Partner 8'!O20+'NFR SFF - Partner 9'!O20+'NFR SFF - Partner 10'!O20</f>
        <v>#REF!</v>
      </c>
      <c r="P20" s="503" t="e">
        <f t="shared" ref="P20:P23" si="10">SUM(C20:O20)</f>
        <v>#REF!</v>
      </c>
      <c r="Q20" s="501" t="e">
        <f t="shared" si="9"/>
        <v>#REF!</v>
      </c>
      <c r="R20" s="112"/>
      <c r="S20" s="445" t="s">
        <v>480</v>
      </c>
      <c r="T20" s="445"/>
      <c r="U20" s="445"/>
      <c r="V20" s="445"/>
      <c r="W20" s="445"/>
      <c r="X20" s="445"/>
      <c r="Y20" s="445"/>
      <c r="Z20" s="445"/>
      <c r="AA20" s="445"/>
    </row>
    <row r="21" spans="2:27" x14ac:dyDescent="0.2">
      <c r="B21" s="430" t="s">
        <v>481</v>
      </c>
      <c r="C21" s="501" t="e">
        <f>'NFR-budsjett-SFF'!C21+'NFR SFF - Partner 1'!C21+'NFR SFF - Partner 2'!C21+'NFR SFF - Partner 3'!C21+'NFR SFF - Partner 4'!C21+'NFR SFF - Partner 5'!C21+'NFR SFF - Partner 6'!C21+'NFR SFF - Partner 7'!C21+'NFR SFF - Partner 8'!C21+'NFR SFF - Partner 9'!C21+'NFR SFF - Partner 10'!C21</f>
        <v>#REF!</v>
      </c>
      <c r="D21" s="501" t="e">
        <f>'NFR-budsjett-SFF'!D21+'NFR SFF - Partner 1'!D21+'NFR SFF - Partner 2'!D21+'NFR SFF - Partner 3'!D21+'NFR SFF - Partner 4'!D21+'NFR SFF - Partner 5'!D21+'NFR SFF - Partner 6'!D21+'NFR SFF - Partner 7'!D21+'NFR SFF - Partner 8'!D21+'NFR SFF - Partner 9'!D21+'NFR SFF - Partner 10'!D21</f>
        <v>#REF!</v>
      </c>
      <c r="E21" s="501" t="e">
        <f>'NFR-budsjett-SFF'!E21+'NFR SFF - Partner 1'!E21+'NFR SFF - Partner 2'!E21+'NFR SFF - Partner 3'!E21+'NFR SFF - Partner 4'!E21+'NFR SFF - Partner 5'!E21+'NFR SFF - Partner 6'!E21+'NFR SFF - Partner 7'!E21+'NFR SFF - Partner 8'!E21+'NFR SFF - Partner 9'!E21+'NFR SFF - Partner 10'!E21</f>
        <v>#REF!</v>
      </c>
      <c r="F21" s="501" t="e">
        <f>'NFR-budsjett-SFF'!F21+'NFR SFF - Partner 1'!F21+'NFR SFF - Partner 2'!F21+'NFR SFF - Partner 3'!F21+'NFR SFF - Partner 4'!F21+'NFR SFF - Partner 5'!F21+'NFR SFF - Partner 6'!F21+'NFR SFF - Partner 7'!F21+'NFR SFF - Partner 8'!F21+'NFR SFF - Partner 9'!F21+'NFR SFF - Partner 10'!F21</f>
        <v>#REF!</v>
      </c>
      <c r="G21" s="501" t="e">
        <f>'NFR-budsjett-SFF'!G21+'NFR SFF - Partner 1'!G21+'NFR SFF - Partner 2'!G21+'NFR SFF - Partner 3'!G21+'NFR SFF - Partner 4'!G21+'NFR SFF - Partner 5'!G21+'NFR SFF - Partner 6'!G21+'NFR SFF - Partner 7'!G21+'NFR SFF - Partner 8'!G21+'NFR SFF - Partner 9'!G21+'NFR SFF - Partner 10'!G21</f>
        <v>#REF!</v>
      </c>
      <c r="H21" s="501" t="e">
        <f>'NFR-budsjett-SFF'!H21+'NFR SFF - Partner 1'!H21+'NFR SFF - Partner 2'!H21+'NFR SFF - Partner 3'!H21+'NFR SFF - Partner 4'!H21+'NFR SFF - Partner 5'!H21+'NFR SFF - Partner 6'!H21+'NFR SFF - Partner 7'!H21+'NFR SFF - Partner 8'!H21+'NFR SFF - Partner 9'!H21+'NFR SFF - Partner 10'!H21</f>
        <v>#REF!</v>
      </c>
      <c r="I21" s="501" t="e">
        <f>'NFR-budsjett-SFF'!I21+'NFR SFF - Partner 1'!I21+'NFR SFF - Partner 2'!I21+'NFR SFF - Partner 3'!I21+'NFR SFF - Partner 4'!I21+'NFR SFF - Partner 5'!I21+'NFR SFF - Partner 6'!I21+'NFR SFF - Partner 7'!I21+'NFR SFF - Partner 8'!I21+'NFR SFF - Partner 9'!I21+'NFR SFF - Partner 10'!I21</f>
        <v>#REF!</v>
      </c>
      <c r="J21" s="501" t="e">
        <f>'NFR-budsjett-SFF'!J21+'NFR SFF - Partner 1'!J21+'NFR SFF - Partner 2'!J21+'NFR SFF - Partner 3'!J21+'NFR SFF - Partner 4'!J21+'NFR SFF - Partner 5'!J21+'NFR SFF - Partner 6'!J21+'NFR SFF - Partner 7'!J21+'NFR SFF - Partner 8'!J21+'NFR SFF - Partner 9'!J21+'NFR SFF - Partner 10'!J21</f>
        <v>#REF!</v>
      </c>
      <c r="K21" s="501" t="e">
        <f>'NFR-budsjett-SFF'!K21+'NFR SFF - Partner 1'!K21+'NFR SFF - Partner 2'!K21+'NFR SFF - Partner 3'!K21+'NFR SFF - Partner 4'!K21+'NFR SFF - Partner 5'!K21+'NFR SFF - Partner 6'!K21+'NFR SFF - Partner 7'!K21+'NFR SFF - Partner 8'!K21+'NFR SFF - Partner 9'!K21+'NFR SFF - Partner 10'!K21</f>
        <v>#REF!</v>
      </c>
      <c r="L21" s="501" t="e">
        <f>'NFR-budsjett-SFF'!L21+'NFR SFF - Partner 1'!L21+'NFR SFF - Partner 2'!L21+'NFR SFF - Partner 3'!L21+'NFR SFF - Partner 4'!L21+'NFR SFF - Partner 5'!L21+'NFR SFF - Partner 6'!L21+'NFR SFF - Partner 7'!L21+'NFR SFF - Partner 8'!L21+'NFR SFF - Partner 9'!L21+'NFR SFF - Partner 10'!L21</f>
        <v>#REF!</v>
      </c>
      <c r="M21" s="501" t="e">
        <f>'NFR-budsjett-SFF'!M21+'NFR SFF - Partner 1'!M21+'NFR SFF - Partner 2'!M21+'NFR SFF - Partner 3'!M21+'NFR SFF - Partner 4'!M21+'NFR SFF - Partner 5'!M21+'NFR SFF - Partner 6'!M21+'NFR SFF - Partner 7'!M21+'NFR SFF - Partner 8'!M21+'NFR SFF - Partner 9'!M21+'NFR SFF - Partner 10'!M21</f>
        <v>#REF!</v>
      </c>
      <c r="N21" s="501" t="e">
        <f>'NFR-budsjett-SFF'!N21+'NFR SFF - Partner 1'!N21+'NFR SFF - Partner 2'!N21+'NFR SFF - Partner 3'!N21+'NFR SFF - Partner 4'!N21+'NFR SFF - Partner 5'!N21+'NFR SFF - Partner 6'!N21+'NFR SFF - Partner 7'!N21+'NFR SFF - Partner 8'!N21+'NFR SFF - Partner 9'!N21+'NFR SFF - Partner 10'!N21</f>
        <v>#REF!</v>
      </c>
      <c r="O21" s="501" t="e">
        <f>'NFR-budsjett-SFF'!O21+'NFR SFF - Partner 1'!O21+'NFR SFF - Partner 2'!O21+'NFR SFF - Partner 3'!O21+'NFR SFF - Partner 4'!O21+'NFR SFF - Partner 5'!O21+'NFR SFF - Partner 6'!O21+'NFR SFF - Partner 7'!O21+'NFR SFF - Partner 8'!O21+'NFR SFF - Partner 9'!O21+'NFR SFF - Partner 10'!O21</f>
        <v>#REF!</v>
      </c>
      <c r="P21" s="503" t="e">
        <f t="shared" si="10"/>
        <v>#REF!</v>
      </c>
      <c r="Q21" s="501" t="e">
        <f t="shared" si="9"/>
        <v>#REF!</v>
      </c>
      <c r="R21" s="112"/>
      <c r="S21" s="445" t="s">
        <v>482</v>
      </c>
      <c r="T21" s="445"/>
      <c r="U21" s="445"/>
      <c r="V21" s="445"/>
      <c r="W21" s="445"/>
      <c r="X21" s="445"/>
      <c r="Y21" s="445"/>
      <c r="Z21" s="445"/>
      <c r="AA21" s="445"/>
    </row>
    <row r="22" spans="2:27" x14ac:dyDescent="0.2">
      <c r="B22" s="430" t="s">
        <v>483</v>
      </c>
      <c r="C22" s="501" t="e">
        <f>'NFR-budsjett-SFF'!C22+'NFR SFF - Partner 1'!C22+'NFR SFF - Partner 2'!C22+'NFR SFF - Partner 3'!C22+'NFR SFF - Partner 4'!C22+'NFR SFF - Partner 5'!C22+'NFR SFF - Partner 6'!C22+'NFR SFF - Partner 7'!C22+'NFR SFF - Partner 8'!C22+'NFR SFF - Partner 9'!C22+'NFR SFF - Partner 10'!C22</f>
        <v>#REF!</v>
      </c>
      <c r="D22" s="501" t="e">
        <f>'NFR-budsjett-SFF'!D22+'NFR SFF - Partner 1'!D22+'NFR SFF - Partner 2'!D22+'NFR SFF - Partner 3'!D22+'NFR SFF - Partner 4'!D22+'NFR SFF - Partner 5'!D22+'NFR SFF - Partner 6'!D22+'NFR SFF - Partner 7'!D22+'NFR SFF - Partner 8'!D22+'NFR SFF - Partner 9'!D22+'NFR SFF - Partner 10'!D22</f>
        <v>#REF!</v>
      </c>
      <c r="E22" s="501" t="e">
        <f>'NFR-budsjett-SFF'!E22+'NFR SFF - Partner 1'!E22+'NFR SFF - Partner 2'!E22+'NFR SFF - Partner 3'!E22+'NFR SFF - Partner 4'!E22+'NFR SFF - Partner 5'!E22+'NFR SFF - Partner 6'!E22+'NFR SFF - Partner 7'!E22+'NFR SFF - Partner 8'!E22+'NFR SFF - Partner 9'!E22+'NFR SFF - Partner 10'!E22</f>
        <v>#REF!</v>
      </c>
      <c r="F22" s="501" t="e">
        <f>'NFR-budsjett-SFF'!F22+'NFR SFF - Partner 1'!F22+'NFR SFF - Partner 2'!F22+'NFR SFF - Partner 3'!F22+'NFR SFF - Partner 4'!F22+'NFR SFF - Partner 5'!F22+'NFR SFF - Partner 6'!F22+'NFR SFF - Partner 7'!F22+'NFR SFF - Partner 8'!F22+'NFR SFF - Partner 9'!F22+'NFR SFF - Partner 10'!F22</f>
        <v>#REF!</v>
      </c>
      <c r="G22" s="501" t="e">
        <f>'NFR-budsjett-SFF'!G22+'NFR SFF - Partner 1'!G22+'NFR SFF - Partner 2'!G22+'NFR SFF - Partner 3'!G22+'NFR SFF - Partner 4'!G22+'NFR SFF - Partner 5'!G22+'NFR SFF - Partner 6'!G22+'NFR SFF - Partner 7'!G22+'NFR SFF - Partner 8'!G22+'NFR SFF - Partner 9'!G22+'NFR SFF - Partner 10'!G22</f>
        <v>#REF!</v>
      </c>
      <c r="H22" s="501" t="e">
        <f>'NFR-budsjett-SFF'!H22+'NFR SFF - Partner 1'!H22+'NFR SFF - Partner 2'!H22+'NFR SFF - Partner 3'!H22+'NFR SFF - Partner 4'!H22+'NFR SFF - Partner 5'!H22+'NFR SFF - Partner 6'!H22+'NFR SFF - Partner 7'!H22+'NFR SFF - Partner 8'!H22+'NFR SFF - Partner 9'!H22+'NFR SFF - Partner 10'!H22</f>
        <v>#REF!</v>
      </c>
      <c r="I22" s="501" t="e">
        <f>'NFR-budsjett-SFF'!I22+'NFR SFF - Partner 1'!I22+'NFR SFF - Partner 2'!I22+'NFR SFF - Partner 3'!I22+'NFR SFF - Partner 4'!I22+'NFR SFF - Partner 5'!I22+'NFR SFF - Partner 6'!I22+'NFR SFF - Partner 7'!I22+'NFR SFF - Partner 8'!I22+'NFR SFF - Partner 9'!I22+'NFR SFF - Partner 10'!I22</f>
        <v>#REF!</v>
      </c>
      <c r="J22" s="501" t="e">
        <f>'NFR-budsjett-SFF'!J22+'NFR SFF - Partner 1'!J22+'NFR SFF - Partner 2'!J22+'NFR SFF - Partner 3'!J22+'NFR SFF - Partner 4'!J22+'NFR SFF - Partner 5'!J22+'NFR SFF - Partner 6'!J22+'NFR SFF - Partner 7'!J22+'NFR SFF - Partner 8'!J22+'NFR SFF - Partner 9'!J22+'NFR SFF - Partner 10'!J22</f>
        <v>#REF!</v>
      </c>
      <c r="K22" s="501" t="e">
        <f>'NFR-budsjett-SFF'!K22+'NFR SFF - Partner 1'!K22+'NFR SFF - Partner 2'!K22+'NFR SFF - Partner 3'!K22+'NFR SFF - Partner 4'!K22+'NFR SFF - Partner 5'!K22+'NFR SFF - Partner 6'!K22+'NFR SFF - Partner 7'!K22+'NFR SFF - Partner 8'!K22+'NFR SFF - Partner 9'!K22+'NFR SFF - Partner 10'!K22</f>
        <v>#REF!</v>
      </c>
      <c r="L22" s="501" t="e">
        <f>'NFR-budsjett-SFF'!L22+'NFR SFF - Partner 1'!L22+'NFR SFF - Partner 2'!L22+'NFR SFF - Partner 3'!L22+'NFR SFF - Partner 4'!L22+'NFR SFF - Partner 5'!L22+'NFR SFF - Partner 6'!L22+'NFR SFF - Partner 7'!L22+'NFR SFF - Partner 8'!L22+'NFR SFF - Partner 9'!L22+'NFR SFF - Partner 10'!L22</f>
        <v>#REF!</v>
      </c>
      <c r="M22" s="501" t="e">
        <f>'NFR-budsjett-SFF'!M22+'NFR SFF - Partner 1'!M22+'NFR SFF - Partner 2'!M22+'NFR SFF - Partner 3'!M22+'NFR SFF - Partner 4'!M22+'NFR SFF - Partner 5'!M22+'NFR SFF - Partner 6'!M22+'NFR SFF - Partner 7'!M22+'NFR SFF - Partner 8'!M22+'NFR SFF - Partner 9'!M22+'NFR SFF - Partner 10'!M22</f>
        <v>#REF!</v>
      </c>
      <c r="N22" s="501" t="e">
        <f>'NFR-budsjett-SFF'!N22+'NFR SFF - Partner 1'!N22+'NFR SFF - Partner 2'!N22+'NFR SFF - Partner 3'!N22+'NFR SFF - Partner 4'!N22+'NFR SFF - Partner 5'!N22+'NFR SFF - Partner 6'!N22+'NFR SFF - Partner 7'!N22+'NFR SFF - Partner 8'!N22+'NFR SFF - Partner 9'!N22+'NFR SFF - Partner 10'!N22</f>
        <v>#REF!</v>
      </c>
      <c r="O22" s="501" t="e">
        <f>'NFR-budsjett-SFF'!O22+'NFR SFF - Partner 1'!O22+'NFR SFF - Partner 2'!O22+'NFR SFF - Partner 3'!O22+'NFR SFF - Partner 4'!O22+'NFR SFF - Partner 5'!O22+'NFR SFF - Partner 6'!O22+'NFR SFF - Partner 7'!O22+'NFR SFF - Partner 8'!O22+'NFR SFF - Partner 9'!O22+'NFR SFF - Partner 10'!O22</f>
        <v>#REF!</v>
      </c>
      <c r="P22" s="503" t="e">
        <f t="shared" si="10"/>
        <v>#REF!</v>
      </c>
      <c r="Q22" s="501" t="e">
        <f t="shared" si="9"/>
        <v>#REF!</v>
      </c>
      <c r="R22" s="112"/>
      <c r="S22" s="445" t="s">
        <v>484</v>
      </c>
      <c r="T22" s="445"/>
      <c r="U22" s="445"/>
      <c r="V22" s="445"/>
      <c r="W22" s="445"/>
      <c r="X22" s="445"/>
      <c r="Y22" s="445"/>
      <c r="Z22" s="445"/>
      <c r="AA22" s="445"/>
    </row>
    <row r="23" spans="2:27" x14ac:dyDescent="0.2">
      <c r="B23" s="441" t="s">
        <v>485</v>
      </c>
      <c r="C23" s="501" t="e">
        <f>'NFR-budsjett-SFF'!C23+'NFR SFF - Partner 1'!C23+'NFR SFF - Partner 2'!C23+'NFR SFF - Partner 3'!C23+'NFR SFF - Partner 4'!C23+'NFR SFF - Partner 5'!C23+'NFR SFF - Partner 6'!C23+'NFR SFF - Partner 7'!C23+'NFR SFF - Partner 8'!C23+'NFR SFF - Partner 9'!C23+'NFR SFF - Partner 10'!C23</f>
        <v>#REF!</v>
      </c>
      <c r="D23" s="501" t="e">
        <f>'NFR-budsjett-SFF'!D23+'NFR SFF - Partner 1'!D23+'NFR SFF - Partner 2'!D23+'NFR SFF - Partner 3'!D23+'NFR SFF - Partner 4'!D23+'NFR SFF - Partner 5'!D23+'NFR SFF - Partner 6'!D23+'NFR SFF - Partner 7'!D23+'NFR SFF - Partner 8'!D23+'NFR SFF - Partner 9'!D23+'NFR SFF - Partner 10'!D23</f>
        <v>#REF!</v>
      </c>
      <c r="E23" s="501" t="e">
        <f>'NFR-budsjett-SFF'!E23+'NFR SFF - Partner 1'!E23+'NFR SFF - Partner 2'!E23+'NFR SFF - Partner 3'!E23+'NFR SFF - Partner 4'!E23+'NFR SFF - Partner 5'!E23+'NFR SFF - Partner 6'!E23+'NFR SFF - Partner 7'!E23+'NFR SFF - Partner 8'!E23+'NFR SFF - Partner 9'!E23+'NFR SFF - Partner 10'!E23</f>
        <v>#REF!</v>
      </c>
      <c r="F23" s="501" t="e">
        <f>'NFR-budsjett-SFF'!F23+'NFR SFF - Partner 1'!F23+'NFR SFF - Partner 2'!F23+'NFR SFF - Partner 3'!F23+'NFR SFF - Partner 4'!F23+'NFR SFF - Partner 5'!F23+'NFR SFF - Partner 6'!F23+'NFR SFF - Partner 7'!F23+'NFR SFF - Partner 8'!F23+'NFR SFF - Partner 9'!F23+'NFR SFF - Partner 10'!F23</f>
        <v>#REF!</v>
      </c>
      <c r="G23" s="501" t="e">
        <f>'NFR-budsjett-SFF'!G23+'NFR SFF - Partner 1'!G23+'NFR SFF - Partner 2'!G23+'NFR SFF - Partner 3'!G23+'NFR SFF - Partner 4'!G23+'NFR SFF - Partner 5'!G23+'NFR SFF - Partner 6'!G23+'NFR SFF - Partner 7'!G23+'NFR SFF - Partner 8'!G23+'NFR SFF - Partner 9'!G23+'NFR SFF - Partner 10'!G23</f>
        <v>#REF!</v>
      </c>
      <c r="H23" s="501" t="e">
        <f>'NFR-budsjett-SFF'!H23+'NFR SFF - Partner 1'!H23+'NFR SFF - Partner 2'!H23+'NFR SFF - Partner 3'!H23+'NFR SFF - Partner 4'!H23+'NFR SFF - Partner 5'!H23+'NFR SFF - Partner 6'!H23+'NFR SFF - Partner 7'!H23+'NFR SFF - Partner 8'!H23+'NFR SFF - Partner 9'!H23+'NFR SFF - Partner 10'!H23</f>
        <v>#REF!</v>
      </c>
      <c r="I23" s="501" t="e">
        <f>'NFR-budsjett-SFF'!I23+'NFR SFF - Partner 1'!I23+'NFR SFF - Partner 2'!I23+'NFR SFF - Partner 3'!I23+'NFR SFF - Partner 4'!I23+'NFR SFF - Partner 5'!I23+'NFR SFF - Partner 6'!I23+'NFR SFF - Partner 7'!I23+'NFR SFF - Partner 8'!I23+'NFR SFF - Partner 9'!I23+'NFR SFF - Partner 10'!I23</f>
        <v>#REF!</v>
      </c>
      <c r="J23" s="501" t="e">
        <f>'NFR-budsjett-SFF'!J23+'NFR SFF - Partner 1'!J23+'NFR SFF - Partner 2'!J23+'NFR SFF - Partner 3'!J23+'NFR SFF - Partner 4'!J23+'NFR SFF - Partner 5'!J23+'NFR SFF - Partner 6'!J23+'NFR SFF - Partner 7'!J23+'NFR SFF - Partner 8'!J23+'NFR SFF - Partner 9'!J23+'NFR SFF - Partner 10'!J23</f>
        <v>#REF!</v>
      </c>
      <c r="K23" s="501" t="e">
        <f>'NFR-budsjett-SFF'!K23+'NFR SFF - Partner 1'!K23+'NFR SFF - Partner 2'!K23+'NFR SFF - Partner 3'!K23+'NFR SFF - Partner 4'!K23+'NFR SFF - Partner 5'!K23+'NFR SFF - Partner 6'!K23+'NFR SFF - Partner 7'!K23+'NFR SFF - Partner 8'!K23+'NFR SFF - Partner 9'!K23+'NFR SFF - Partner 10'!K23</f>
        <v>#REF!</v>
      </c>
      <c r="L23" s="501" t="e">
        <f>'NFR-budsjett-SFF'!L23+'NFR SFF - Partner 1'!L23+'NFR SFF - Partner 2'!L23+'NFR SFF - Partner 3'!L23+'NFR SFF - Partner 4'!L23+'NFR SFF - Partner 5'!L23+'NFR SFF - Partner 6'!L23+'NFR SFF - Partner 7'!L23+'NFR SFF - Partner 8'!L23+'NFR SFF - Partner 9'!L23+'NFR SFF - Partner 10'!L23</f>
        <v>#REF!</v>
      </c>
      <c r="M23" s="501" t="e">
        <f>'NFR-budsjett-SFF'!M23+'NFR SFF - Partner 1'!M23+'NFR SFF - Partner 2'!M23+'NFR SFF - Partner 3'!M23+'NFR SFF - Partner 4'!M23+'NFR SFF - Partner 5'!M23+'NFR SFF - Partner 6'!M23+'NFR SFF - Partner 7'!M23+'NFR SFF - Partner 8'!M23+'NFR SFF - Partner 9'!M23+'NFR SFF - Partner 10'!M23</f>
        <v>#REF!</v>
      </c>
      <c r="N23" s="501" t="e">
        <f>'NFR-budsjett-SFF'!N23+'NFR SFF - Partner 1'!N23+'NFR SFF - Partner 2'!N23+'NFR SFF - Partner 3'!N23+'NFR SFF - Partner 4'!N23+'NFR SFF - Partner 5'!N23+'NFR SFF - Partner 6'!N23+'NFR SFF - Partner 7'!N23+'NFR SFF - Partner 8'!N23+'NFR SFF - Partner 9'!N23+'NFR SFF - Partner 10'!N23</f>
        <v>#REF!</v>
      </c>
      <c r="O23" s="501" t="e">
        <f>'NFR-budsjett-SFF'!O23+'NFR SFF - Partner 1'!O23+'NFR SFF - Partner 2'!O23+'NFR SFF - Partner 3'!O23+'NFR SFF - Partner 4'!O23+'NFR SFF - Partner 5'!O23+'NFR SFF - Partner 6'!O23+'NFR SFF - Partner 7'!O23+'NFR SFF - Partner 8'!O23+'NFR SFF - Partner 9'!O23+'NFR SFF - Partner 10'!O23</f>
        <v>#REF!</v>
      </c>
      <c r="P23" s="503" t="e">
        <f t="shared" si="10"/>
        <v>#REF!</v>
      </c>
      <c r="Q23" s="501" t="e">
        <f t="shared" si="9"/>
        <v>#REF!</v>
      </c>
      <c r="R23" s="112"/>
      <c r="S23" s="445" t="s">
        <v>486</v>
      </c>
      <c r="T23" s="445"/>
      <c r="U23" s="445"/>
      <c r="V23" s="445"/>
      <c r="W23" s="445"/>
      <c r="X23" s="445"/>
      <c r="Y23" s="445"/>
      <c r="Z23" s="445"/>
      <c r="AA23" s="445"/>
    </row>
    <row r="24" spans="2:27" x14ac:dyDescent="0.2">
      <c r="B24" s="435" t="s">
        <v>487</v>
      </c>
      <c r="C24" s="502" t="e">
        <f t="shared" ref="C24:L24" si="11">C8</f>
        <v>#REF!</v>
      </c>
      <c r="D24" s="502" t="e">
        <f t="shared" si="11"/>
        <v>#REF!</v>
      </c>
      <c r="E24" s="502" t="e">
        <f t="shared" si="11"/>
        <v>#REF!</v>
      </c>
      <c r="F24" s="502" t="e">
        <f t="shared" si="11"/>
        <v>#REF!</v>
      </c>
      <c r="G24" s="502" t="e">
        <f t="shared" si="11"/>
        <v>#REF!</v>
      </c>
      <c r="H24" s="502" t="e">
        <f t="shared" si="11"/>
        <v>#REF!</v>
      </c>
      <c r="I24" s="502" t="e">
        <f t="shared" si="11"/>
        <v>#REF!</v>
      </c>
      <c r="J24" s="502" t="e">
        <f t="shared" si="11"/>
        <v>#REF!</v>
      </c>
      <c r="K24" s="502" t="e">
        <f t="shared" si="11"/>
        <v>#REF!</v>
      </c>
      <c r="L24" s="502" t="e">
        <f t="shared" si="11"/>
        <v>#REF!</v>
      </c>
      <c r="M24" s="502" t="e">
        <f>M8</f>
        <v>#REF!</v>
      </c>
      <c r="N24" s="502" t="e">
        <f t="shared" ref="N24:O24" si="12">N8</f>
        <v>#REF!</v>
      </c>
      <c r="O24" s="502" t="e">
        <f t="shared" si="12"/>
        <v>#REF!</v>
      </c>
      <c r="P24" s="502" t="e">
        <f t="shared" ref="P24:Q24" si="13">SUM(P19:P23)</f>
        <v>#REF!</v>
      </c>
      <c r="Q24" s="502" t="e">
        <f t="shared" si="13"/>
        <v>#REF!</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490</v>
      </c>
      <c r="C29" s="613" t="e">
        <f>C3</f>
        <v>#REF!</v>
      </c>
      <c r="D29" s="613" t="e">
        <f t="shared" ref="D29:O29" si="14">D3</f>
        <v>#REF!</v>
      </c>
      <c r="E29" s="613" t="e">
        <f t="shared" si="14"/>
        <v>#REF!</v>
      </c>
      <c r="F29" s="613" t="e">
        <f t="shared" si="14"/>
        <v>#REF!</v>
      </c>
      <c r="G29" s="613" t="e">
        <f t="shared" si="14"/>
        <v>#REF!</v>
      </c>
      <c r="H29" s="613" t="e">
        <f t="shared" si="14"/>
        <v>#REF!</v>
      </c>
      <c r="I29" s="613" t="e">
        <f t="shared" si="14"/>
        <v>#REF!</v>
      </c>
      <c r="J29" s="613" t="e">
        <f t="shared" si="14"/>
        <v>#REF!</v>
      </c>
      <c r="K29" s="613" t="e">
        <f t="shared" si="14"/>
        <v>#REF!</v>
      </c>
      <c r="L29" s="613" t="e">
        <f t="shared" si="14"/>
        <v>#REF!</v>
      </c>
      <c r="M29" s="613" t="e">
        <f t="shared" si="14"/>
        <v>#REF!</v>
      </c>
      <c r="N29" s="613" t="e">
        <f t="shared" si="14"/>
        <v>#REF!</v>
      </c>
      <c r="O29" s="613" t="e">
        <f t="shared" si="14"/>
        <v>#REF!</v>
      </c>
      <c r="P29" s="431" t="s">
        <v>141</v>
      </c>
      <c r="Q29" s="440" t="s">
        <v>460</v>
      </c>
      <c r="R29" s="112"/>
      <c r="S29" s="112"/>
      <c r="T29" s="112"/>
      <c r="U29" s="112"/>
      <c r="V29" s="112"/>
      <c r="W29" s="112"/>
      <c r="X29" s="112"/>
      <c r="Y29" s="112"/>
      <c r="Z29" s="112"/>
      <c r="AA29" s="112"/>
    </row>
    <row r="30" spans="2:27" ht="15" x14ac:dyDescent="0.25">
      <c r="B30" s="614" t="s">
        <v>491</v>
      </c>
      <c r="C30" s="504" t="e">
        <f>'NFR-budsjett-SFF'!C30+'NFR SFF - Partner 1'!C30+'NFR SFF - Partner 2'!C30+'NFR SFF - Partner 3'!C30+'NFR SFF - Partner 4'!C30+'NFR SFF - Partner 5'!C30+'NFR SFF - Partner 6'!C30+'NFR SFF - Partner 7'!C30+'NFR SFF - Partner 8'!C30+'NFR SFF - Partner 9'!C30+'NFR SFF - Partner 10'!C30</f>
        <v>#REF!</v>
      </c>
      <c r="D30" s="504" t="e">
        <f>'NFR-budsjett-SFF'!D30+'NFR SFF - Partner 1'!D30+'NFR SFF - Partner 2'!D30+'NFR SFF - Partner 3'!D30+'NFR SFF - Partner 4'!D30+'NFR SFF - Partner 5'!D30+'NFR SFF - Partner 6'!D30+'NFR SFF - Partner 7'!D30+'NFR SFF - Partner 8'!D30+'NFR SFF - Partner 9'!D30+'NFR SFF - Partner 10'!D30</f>
        <v>#REF!</v>
      </c>
      <c r="E30" s="504" t="e">
        <f>'NFR-budsjett-SFF'!E30+'NFR SFF - Partner 1'!E30+'NFR SFF - Partner 2'!E30+'NFR SFF - Partner 3'!E30+'NFR SFF - Partner 4'!E30+'NFR SFF - Partner 5'!E30+'NFR SFF - Partner 6'!E30+'NFR SFF - Partner 7'!E30+'NFR SFF - Partner 8'!E30+'NFR SFF - Partner 9'!E30+'NFR SFF - Partner 10'!E30</f>
        <v>#REF!</v>
      </c>
      <c r="F30" s="504" t="e">
        <f>'NFR-budsjett-SFF'!F30+'NFR SFF - Partner 1'!F30+'NFR SFF - Partner 2'!F30+'NFR SFF - Partner 3'!F30+'NFR SFF - Partner 4'!F30+'NFR SFF - Partner 5'!F30+'NFR SFF - Partner 6'!F30+'NFR SFF - Partner 7'!F30+'NFR SFF - Partner 8'!F30+'NFR SFF - Partner 9'!F30+'NFR SFF - Partner 10'!F30</f>
        <v>#REF!</v>
      </c>
      <c r="G30" s="504" t="e">
        <f>'NFR-budsjett-SFF'!G30+'NFR SFF - Partner 1'!G30+'NFR SFF - Partner 2'!G30+'NFR SFF - Partner 3'!G30+'NFR SFF - Partner 4'!G30+'NFR SFF - Partner 5'!G30+'NFR SFF - Partner 6'!G30+'NFR SFF - Partner 7'!G30+'NFR SFF - Partner 8'!G30+'NFR SFF - Partner 9'!G30+'NFR SFF - Partner 10'!G30</f>
        <v>#REF!</v>
      </c>
      <c r="H30" s="504" t="e">
        <f>'NFR-budsjett-SFF'!H30+'NFR SFF - Partner 1'!H30+'NFR SFF - Partner 2'!H30+'NFR SFF - Partner 3'!H30+'NFR SFF - Partner 4'!H30+'NFR SFF - Partner 5'!H30+'NFR SFF - Partner 6'!H30+'NFR SFF - Partner 7'!H30+'NFR SFF - Partner 8'!H30+'NFR SFF - Partner 9'!H30+'NFR SFF - Partner 10'!H30</f>
        <v>#REF!</v>
      </c>
      <c r="I30" s="504" t="e">
        <f>'NFR-budsjett-SFF'!I30+'NFR SFF - Partner 1'!I30+'NFR SFF - Partner 2'!I30+'NFR SFF - Partner 3'!I30+'NFR SFF - Partner 4'!I30+'NFR SFF - Partner 5'!I30+'NFR SFF - Partner 6'!I30+'NFR SFF - Partner 7'!I30+'NFR SFF - Partner 8'!I30+'NFR SFF - Partner 9'!I30+'NFR SFF - Partner 10'!I30</f>
        <v>#REF!</v>
      </c>
      <c r="J30" s="504" t="e">
        <f>'NFR-budsjett-SFF'!J30+'NFR SFF - Partner 1'!J30+'NFR SFF - Partner 2'!J30+'NFR SFF - Partner 3'!J30+'NFR SFF - Partner 4'!J30+'NFR SFF - Partner 5'!J30+'NFR SFF - Partner 6'!J30+'NFR SFF - Partner 7'!J30+'NFR SFF - Partner 8'!J30+'NFR SFF - Partner 9'!J30+'NFR SFF - Partner 10'!J30</f>
        <v>#REF!</v>
      </c>
      <c r="K30" s="504" t="e">
        <f>'NFR-budsjett-SFF'!K30+'NFR SFF - Partner 1'!K30+'NFR SFF - Partner 2'!K30+'NFR SFF - Partner 3'!K30+'NFR SFF - Partner 4'!K30+'NFR SFF - Partner 5'!K30+'NFR SFF - Partner 6'!K30+'NFR SFF - Partner 7'!K30+'NFR SFF - Partner 8'!K30+'NFR SFF - Partner 9'!K30+'NFR SFF - Partner 10'!K30</f>
        <v>#REF!</v>
      </c>
      <c r="L30" s="504" t="e">
        <f>'NFR-budsjett-SFF'!L30+'NFR SFF - Partner 1'!L30+'NFR SFF - Partner 2'!L30+'NFR SFF - Partner 3'!L30+'NFR SFF - Partner 4'!L30+'NFR SFF - Partner 5'!L30+'NFR SFF - Partner 6'!L30+'NFR SFF - Partner 7'!L30+'NFR SFF - Partner 8'!L30+'NFR SFF - Partner 9'!L30+'NFR SFF - Partner 10'!L30</f>
        <v>#REF!</v>
      </c>
      <c r="M30" s="504" t="e">
        <f>'NFR-budsjett-SFF'!M30+'NFR SFF - Partner 1'!M30+'NFR SFF - Partner 2'!M30+'NFR SFF - Partner 3'!M30+'NFR SFF - Partner 4'!M30+'NFR SFF - Partner 5'!M30+'NFR SFF - Partner 6'!M30+'NFR SFF - Partner 7'!M30+'NFR SFF - Partner 8'!M30+'NFR SFF - Partner 9'!M30+'NFR SFF - Partner 10'!M30</f>
        <v>#REF!</v>
      </c>
      <c r="N30" s="504" t="e">
        <f>'NFR-budsjett-SFF'!N30+'NFR SFF - Partner 1'!N30+'NFR SFF - Partner 2'!N30+'NFR SFF - Partner 3'!N30+'NFR SFF - Partner 4'!N30+'NFR SFF - Partner 5'!N30+'NFR SFF - Partner 6'!N30+'NFR SFF - Partner 7'!N30+'NFR SFF - Partner 8'!N30+'NFR SFF - Partner 9'!N30+'NFR SFF - Partner 10'!N30</f>
        <v>#REF!</v>
      </c>
      <c r="O30" s="504" t="e">
        <f>'NFR-budsjett-SFF'!O30+'NFR SFF - Partner 1'!O30+'NFR SFF - Partner 2'!O30+'NFR SFF - Partner 3'!O30+'NFR SFF - Partner 4'!O30+'NFR SFF - Partner 5'!O30+'NFR SFF - Partner 6'!O30+'NFR SFF - Partner 7'!O30+'NFR SFF - Partner 8'!O30+'NFR SFF - Partner 9'!O30+'NFR SFF - Partner 10'!O30</f>
        <v>#REF!</v>
      </c>
      <c r="P30" s="502" t="e">
        <f>SUM(C30:O30)</f>
        <v>#REF!</v>
      </c>
      <c r="Q30" s="501" t="e">
        <f t="shared" ref="Q30:Q32" si="15">SUM(K30:O30)</f>
        <v>#REF!</v>
      </c>
      <c r="R30" s="112"/>
      <c r="S30" s="112"/>
      <c r="T30" s="112"/>
      <c r="U30" s="112"/>
      <c r="V30" s="112"/>
      <c r="W30" s="112"/>
      <c r="X30" s="112"/>
      <c r="Y30" s="112"/>
      <c r="Z30" s="112"/>
      <c r="AA30" s="112"/>
    </row>
    <row r="31" spans="2:27" ht="15" x14ac:dyDescent="0.25">
      <c r="B31" s="614" t="s">
        <v>492</v>
      </c>
      <c r="C31" s="501">
        <f>'NFR-budsjett-SFF'!C31+'NFR SFF - Partner 1'!C31+'NFR SFF - Partner 2'!C31+'NFR SFF - Partner 3'!C31+'NFR SFF - Partner 4'!C31+'NFR SFF - Partner 5'!C31+'NFR SFF - Partner 6'!C31+'NFR SFF - Partner 7'!C31+'NFR SFF - Partner 8'!C31+'NFR SFF - Partner 9'!C31+'NFR SFF - Partner 10'!C31</f>
        <v>0</v>
      </c>
      <c r="D31" s="501">
        <f>'NFR-budsjett-SFF'!D31+'NFR SFF - Partner 1'!D31+'NFR SFF - Partner 2'!D31+'NFR SFF - Partner 3'!D31+'NFR SFF - Partner 4'!D31+'NFR SFF - Partner 5'!D31+'NFR SFF - Partner 6'!D31+'NFR SFF - Partner 7'!D31+'NFR SFF - Partner 8'!D31+'NFR SFF - Partner 9'!D31+'NFR SFF - Partner 10'!D31</f>
        <v>0</v>
      </c>
      <c r="E31" s="501">
        <f>'NFR-budsjett-SFF'!E31+'NFR SFF - Partner 1'!E31+'NFR SFF - Partner 2'!E31+'NFR SFF - Partner 3'!E31+'NFR SFF - Partner 4'!E31+'NFR SFF - Partner 5'!E31+'NFR SFF - Partner 6'!E31+'NFR SFF - Partner 7'!E31+'NFR SFF - Partner 8'!E31+'NFR SFF - Partner 9'!E31+'NFR SFF - Partner 10'!E31</f>
        <v>0</v>
      </c>
      <c r="F31" s="501">
        <f>'NFR-budsjett-SFF'!F31+'NFR SFF - Partner 1'!F31+'NFR SFF - Partner 2'!F31+'NFR SFF - Partner 3'!F31+'NFR SFF - Partner 4'!F31+'NFR SFF - Partner 5'!F31+'NFR SFF - Partner 6'!F31+'NFR SFF - Partner 7'!F31+'NFR SFF - Partner 8'!F31+'NFR SFF - Partner 9'!F31+'NFR SFF - Partner 10'!F31</f>
        <v>0</v>
      </c>
      <c r="G31" s="501">
        <f>'NFR-budsjett-SFF'!G31+'NFR SFF - Partner 1'!G31+'NFR SFF - Partner 2'!G31+'NFR SFF - Partner 3'!G31+'NFR SFF - Partner 4'!G31+'NFR SFF - Partner 5'!G31+'NFR SFF - Partner 6'!G31+'NFR SFF - Partner 7'!G31+'NFR SFF - Partner 8'!G31+'NFR SFF - Partner 9'!G31+'NFR SFF - Partner 10'!G31</f>
        <v>0</v>
      </c>
      <c r="H31" s="501">
        <f>'NFR-budsjett-SFF'!H31+'NFR SFF - Partner 1'!H31+'NFR SFF - Partner 2'!H31+'NFR SFF - Partner 3'!H31+'NFR SFF - Partner 4'!H31+'NFR SFF - Partner 5'!H31+'NFR SFF - Partner 6'!H31+'NFR SFF - Partner 7'!H31+'NFR SFF - Partner 8'!H31+'NFR SFF - Partner 9'!H31+'NFR SFF - Partner 10'!H31</f>
        <v>0</v>
      </c>
      <c r="I31" s="501">
        <f>'NFR-budsjett-SFF'!I31+'NFR SFF - Partner 1'!I31+'NFR SFF - Partner 2'!I31+'NFR SFF - Partner 3'!I31+'NFR SFF - Partner 4'!I31+'NFR SFF - Partner 5'!I31+'NFR SFF - Partner 6'!I31+'NFR SFF - Partner 7'!I31+'NFR SFF - Partner 8'!I31+'NFR SFF - Partner 9'!I31+'NFR SFF - Partner 10'!I31</f>
        <v>0</v>
      </c>
      <c r="J31" s="501">
        <f>'NFR-budsjett-SFF'!J31+'NFR SFF - Partner 1'!J31+'NFR SFF - Partner 2'!J31+'NFR SFF - Partner 3'!J31+'NFR SFF - Partner 4'!J31+'NFR SFF - Partner 5'!J31+'NFR SFF - Partner 6'!J31+'NFR SFF - Partner 7'!J31+'NFR SFF - Partner 8'!J31+'NFR SFF - Partner 9'!J31+'NFR SFF - Partner 10'!J31</f>
        <v>0</v>
      </c>
      <c r="K31" s="501">
        <f>'NFR-budsjett-SFF'!K31+'NFR SFF - Partner 1'!K31+'NFR SFF - Partner 2'!K31+'NFR SFF - Partner 3'!K31+'NFR SFF - Partner 4'!K31+'NFR SFF - Partner 5'!K31+'NFR SFF - Partner 6'!K31+'NFR SFF - Partner 7'!K31+'NFR SFF - Partner 8'!K31+'NFR SFF - Partner 9'!K31+'NFR SFF - Partner 10'!K31</f>
        <v>0</v>
      </c>
      <c r="L31" s="501">
        <f>'NFR-budsjett-SFF'!L31+'NFR SFF - Partner 1'!L31+'NFR SFF - Partner 2'!L31+'NFR SFF - Partner 3'!L31+'NFR SFF - Partner 4'!L31+'NFR SFF - Partner 5'!L31+'NFR SFF - Partner 6'!L31+'NFR SFF - Partner 7'!L31+'NFR SFF - Partner 8'!L31+'NFR SFF - Partner 9'!L31+'NFR SFF - Partner 10'!L31</f>
        <v>0</v>
      </c>
      <c r="M31" s="501">
        <f>'NFR-budsjett-SFF'!M31+'NFR SFF - Partner 1'!M31+'NFR SFF - Partner 2'!M31+'NFR SFF - Partner 3'!M31+'NFR SFF - Partner 4'!M31+'NFR SFF - Partner 5'!M31+'NFR SFF - Partner 6'!M31+'NFR SFF - Partner 7'!M31+'NFR SFF - Partner 8'!M31+'NFR SFF - Partner 9'!M31+'NFR SFF - Partner 10'!M31</f>
        <v>0</v>
      </c>
      <c r="N31" s="501">
        <f>'NFR-budsjett-SFF'!N31+'NFR SFF - Partner 1'!N31+'NFR SFF - Partner 2'!N31+'NFR SFF - Partner 3'!N31+'NFR SFF - Partner 4'!N31+'NFR SFF - Partner 5'!N31+'NFR SFF - Partner 6'!N31+'NFR SFF - Partner 7'!N31+'NFR SFF - Partner 8'!N31+'NFR SFF - Partner 9'!N31+'NFR SFF - Partner 10'!N31</f>
        <v>0</v>
      </c>
      <c r="O31" s="501">
        <f>'NFR-budsjett-SFF'!O31+'NFR SFF - Partner 1'!O31+'NFR SFF - Partner 2'!O31+'NFR SFF - Partner 3'!O31+'NFR SFF - Partner 4'!O31+'NFR SFF - Partner 5'!O31+'NFR SFF - Partner 6'!O31+'NFR SFF - Partner 7'!O31+'NFR SFF - Partner 8'!O31+'NFR SFF - Partner 9'!O31+'NFR SFF - Partner 10'!O31</f>
        <v>0</v>
      </c>
      <c r="P31" s="502">
        <f t="shared" ref="P31:P32" si="16">SUM(C31:O31)</f>
        <v>0</v>
      </c>
      <c r="Q31" s="501">
        <f t="shared" si="15"/>
        <v>0</v>
      </c>
      <c r="R31" s="112"/>
      <c r="S31" s="112"/>
      <c r="T31" s="112"/>
    </row>
    <row r="32" spans="2:27" ht="15" x14ac:dyDescent="0.25">
      <c r="B32" s="614" t="s">
        <v>493</v>
      </c>
      <c r="C32" s="501">
        <f>'NFR-budsjett-SFF'!C32+'NFR SFF - Partner 1'!C32+'NFR SFF - Partner 2'!C32+'NFR SFF - Partner 3'!C32+'NFR SFF - Partner 4'!C32+'NFR SFF - Partner 5'!C32+'NFR SFF - Partner 6'!C32+'NFR SFF - Partner 7'!C32+'NFR SFF - Partner 8'!C32+'NFR SFF - Partner 9'!C32+'NFR SFF - Partner 10'!C32</f>
        <v>0</v>
      </c>
      <c r="D32" s="501">
        <f>'NFR-budsjett-SFF'!D32+'NFR SFF - Partner 1'!D32+'NFR SFF - Partner 2'!D32+'NFR SFF - Partner 3'!D32+'NFR SFF - Partner 4'!D32+'NFR SFF - Partner 5'!D32+'NFR SFF - Partner 6'!D32+'NFR SFF - Partner 7'!D32+'NFR SFF - Partner 8'!D32+'NFR SFF - Partner 9'!D32+'NFR SFF - Partner 10'!D32</f>
        <v>0</v>
      </c>
      <c r="E32" s="501">
        <f>'NFR-budsjett-SFF'!E32+'NFR SFF - Partner 1'!E32+'NFR SFF - Partner 2'!E32+'NFR SFF - Partner 3'!E32+'NFR SFF - Partner 4'!E32+'NFR SFF - Partner 5'!E32+'NFR SFF - Partner 6'!E32+'NFR SFF - Partner 7'!E32+'NFR SFF - Partner 8'!E32+'NFR SFF - Partner 9'!E32+'NFR SFF - Partner 10'!E32</f>
        <v>0</v>
      </c>
      <c r="F32" s="501">
        <f>'NFR-budsjett-SFF'!F32+'NFR SFF - Partner 1'!F32+'NFR SFF - Partner 2'!F32+'NFR SFF - Partner 3'!F32+'NFR SFF - Partner 4'!F32+'NFR SFF - Partner 5'!F32+'NFR SFF - Partner 6'!F32+'NFR SFF - Partner 7'!F32+'NFR SFF - Partner 8'!F32+'NFR SFF - Partner 9'!F32+'NFR SFF - Partner 10'!F32</f>
        <v>0</v>
      </c>
      <c r="G32" s="501">
        <f>'NFR-budsjett-SFF'!G32+'NFR SFF - Partner 1'!G32+'NFR SFF - Partner 2'!G32+'NFR SFF - Partner 3'!G32+'NFR SFF - Partner 4'!G32+'NFR SFF - Partner 5'!G32+'NFR SFF - Partner 6'!G32+'NFR SFF - Partner 7'!G32+'NFR SFF - Partner 8'!G32+'NFR SFF - Partner 9'!G32+'NFR SFF - Partner 10'!G32</f>
        <v>0</v>
      </c>
      <c r="H32" s="501">
        <f>'NFR-budsjett-SFF'!H32+'NFR SFF - Partner 1'!H32+'NFR SFF - Partner 2'!H32+'NFR SFF - Partner 3'!H32+'NFR SFF - Partner 4'!H32+'NFR SFF - Partner 5'!H32+'NFR SFF - Partner 6'!H32+'NFR SFF - Partner 7'!H32+'NFR SFF - Partner 8'!H32+'NFR SFF - Partner 9'!H32+'NFR SFF - Partner 10'!H32</f>
        <v>0</v>
      </c>
      <c r="I32" s="501">
        <f>'NFR-budsjett-SFF'!I32+'NFR SFF - Partner 1'!I32+'NFR SFF - Partner 2'!I32+'NFR SFF - Partner 3'!I32+'NFR SFF - Partner 4'!I32+'NFR SFF - Partner 5'!I32+'NFR SFF - Partner 6'!I32+'NFR SFF - Partner 7'!I32+'NFR SFF - Partner 8'!I32+'NFR SFF - Partner 9'!I32+'NFR SFF - Partner 10'!I32</f>
        <v>0</v>
      </c>
      <c r="J32" s="501">
        <f>'NFR-budsjett-SFF'!J32+'NFR SFF - Partner 1'!J32+'NFR SFF - Partner 2'!J32+'NFR SFF - Partner 3'!J32+'NFR SFF - Partner 4'!J32+'NFR SFF - Partner 5'!J32+'NFR SFF - Partner 6'!J32+'NFR SFF - Partner 7'!J32+'NFR SFF - Partner 8'!J32+'NFR SFF - Partner 9'!J32+'NFR SFF - Partner 10'!J32</f>
        <v>0</v>
      </c>
      <c r="K32" s="501">
        <f>'NFR-budsjett-SFF'!K32+'NFR SFF - Partner 1'!K32+'NFR SFF - Partner 2'!K32+'NFR SFF - Partner 3'!K32+'NFR SFF - Partner 4'!K32+'NFR SFF - Partner 5'!K32+'NFR SFF - Partner 6'!K32+'NFR SFF - Partner 7'!K32+'NFR SFF - Partner 8'!K32+'NFR SFF - Partner 9'!K32+'NFR SFF - Partner 10'!K32</f>
        <v>0</v>
      </c>
      <c r="L32" s="501">
        <f>'NFR-budsjett-SFF'!L32+'NFR SFF - Partner 1'!L32+'NFR SFF - Partner 2'!L32+'NFR SFF - Partner 3'!L32+'NFR SFF - Partner 4'!L32+'NFR SFF - Partner 5'!L32+'NFR SFF - Partner 6'!L32+'NFR SFF - Partner 7'!L32+'NFR SFF - Partner 8'!L32+'NFR SFF - Partner 9'!L32+'NFR SFF - Partner 10'!L32</f>
        <v>0</v>
      </c>
      <c r="M32" s="501">
        <f>'NFR-budsjett-SFF'!M32+'NFR SFF - Partner 1'!M32+'NFR SFF - Partner 2'!M32+'NFR SFF - Partner 3'!M32+'NFR SFF - Partner 4'!M32+'NFR SFF - Partner 5'!M32+'NFR SFF - Partner 6'!M32+'NFR SFF - Partner 7'!M32+'NFR SFF - Partner 8'!M32+'NFR SFF - Partner 9'!M32+'NFR SFF - Partner 10'!M32</f>
        <v>0</v>
      </c>
      <c r="N32" s="501">
        <f>'NFR-budsjett-SFF'!N32+'NFR SFF - Partner 1'!N32+'NFR SFF - Partner 2'!N32+'NFR SFF - Partner 3'!N32+'NFR SFF - Partner 4'!N32+'NFR SFF - Partner 5'!N32+'NFR SFF - Partner 6'!N32+'NFR SFF - Partner 7'!N32+'NFR SFF - Partner 8'!N32+'NFR SFF - Partner 9'!N32+'NFR SFF - Partner 10'!N32</f>
        <v>0</v>
      </c>
      <c r="O32" s="501">
        <f>'NFR-budsjett-SFF'!O32+'NFR SFF - Partner 1'!O32+'NFR SFF - Partner 2'!O32+'NFR SFF - Partner 3'!O32+'NFR SFF - Partner 4'!O32+'NFR SFF - Partner 5'!O32+'NFR SFF - Partner 6'!O32+'NFR SFF - Partner 7'!O32+'NFR SFF - Partner 8'!O32+'NFR SFF - Partner 9'!O32+'NFR SFF - Partner 10'!O32</f>
        <v>0</v>
      </c>
      <c r="P32" s="502">
        <f t="shared" si="16"/>
        <v>0</v>
      </c>
      <c r="Q32" s="501">
        <f t="shared" si="15"/>
        <v>0</v>
      </c>
      <c r="R32" s="112"/>
      <c r="S32" s="112"/>
      <c r="T32" s="112"/>
    </row>
    <row r="33" spans="2:20" ht="15" x14ac:dyDescent="0.25">
      <c r="B33" s="614" t="s">
        <v>494</v>
      </c>
      <c r="C33" s="502" t="e">
        <f>SUM(C30:C32)</f>
        <v>#REF!</v>
      </c>
      <c r="D33" s="502" t="e">
        <f t="shared" ref="D33:Q33" si="17">SUM(D30:D32)</f>
        <v>#REF!</v>
      </c>
      <c r="E33" s="502" t="e">
        <f t="shared" si="17"/>
        <v>#REF!</v>
      </c>
      <c r="F33" s="502" t="e">
        <f t="shared" si="17"/>
        <v>#REF!</v>
      </c>
      <c r="G33" s="502" t="e">
        <f t="shared" si="17"/>
        <v>#REF!</v>
      </c>
      <c r="H33" s="502" t="e">
        <f t="shared" si="17"/>
        <v>#REF!</v>
      </c>
      <c r="I33" s="502" t="e">
        <f t="shared" si="17"/>
        <v>#REF!</v>
      </c>
      <c r="J33" s="502" t="e">
        <f t="shared" si="17"/>
        <v>#REF!</v>
      </c>
      <c r="K33" s="502" t="e">
        <f t="shared" si="17"/>
        <v>#REF!</v>
      </c>
      <c r="L33" s="502" t="e">
        <f t="shared" si="17"/>
        <v>#REF!</v>
      </c>
      <c r="M33" s="502" t="e">
        <f t="shared" si="17"/>
        <v>#REF!</v>
      </c>
      <c r="N33" s="502" t="e">
        <f t="shared" si="17"/>
        <v>#REF!</v>
      </c>
      <c r="O33" s="502" t="e">
        <f t="shared" si="17"/>
        <v>#REF!</v>
      </c>
      <c r="P33" s="502" t="e">
        <f t="shared" si="17"/>
        <v>#REF!</v>
      </c>
      <c r="Q33" s="502" t="e">
        <f t="shared" si="17"/>
        <v>#REF!</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498</v>
      </c>
      <c r="C36" s="613" t="e">
        <f>C3</f>
        <v>#REF!</v>
      </c>
      <c r="D36" s="613" t="e">
        <f t="shared" ref="D36:O36" si="18">D3</f>
        <v>#REF!</v>
      </c>
      <c r="E36" s="613" t="e">
        <f t="shared" si="18"/>
        <v>#REF!</v>
      </c>
      <c r="F36" s="613" t="e">
        <f t="shared" si="18"/>
        <v>#REF!</v>
      </c>
      <c r="G36" s="613" t="e">
        <f t="shared" si="18"/>
        <v>#REF!</v>
      </c>
      <c r="H36" s="613" t="e">
        <f t="shared" si="18"/>
        <v>#REF!</v>
      </c>
      <c r="I36" s="613" t="e">
        <f t="shared" si="18"/>
        <v>#REF!</v>
      </c>
      <c r="J36" s="613" t="e">
        <f t="shared" si="18"/>
        <v>#REF!</v>
      </c>
      <c r="K36" s="613" t="e">
        <f t="shared" si="18"/>
        <v>#REF!</v>
      </c>
      <c r="L36" s="613" t="e">
        <f t="shared" si="18"/>
        <v>#REF!</v>
      </c>
      <c r="M36" s="613" t="e">
        <f t="shared" si="18"/>
        <v>#REF!</v>
      </c>
      <c r="N36" s="613" t="e">
        <f t="shared" si="18"/>
        <v>#REF!</v>
      </c>
      <c r="O36" s="613" t="e">
        <f t="shared" si="18"/>
        <v>#REF!</v>
      </c>
      <c r="P36" s="431" t="s">
        <v>141</v>
      </c>
      <c r="Q36" s="440" t="s">
        <v>460</v>
      </c>
      <c r="R36" s="112"/>
      <c r="S36" s="112"/>
      <c r="T36" s="112"/>
    </row>
    <row r="37" spans="2:20" ht="15" x14ac:dyDescent="0.25">
      <c r="B37" s="447" t="s">
        <v>466</v>
      </c>
      <c r="C37" s="501">
        <f>'NFR-budsjett-SFF'!C37+'NFR SFF - Partner 1'!C37+'NFR SFF - Partner 2'!C37+'NFR SFF - Partner 3'!C37+'NFR SFF - Partner 4'!C37+'NFR SFF - Partner 5'!C37+'NFR SFF - Partner 6'!C37+'NFR SFF - Partner 7'!C37+'NFR SFF - Partner 8'!C37+'NFR SFF - Partner 9'!C37+'NFR SFF - Partner 10'!C37</f>
        <v>0</v>
      </c>
      <c r="D37" s="501">
        <f>'NFR-budsjett-SFF'!D37+'NFR SFF - Partner 1'!D37+'NFR SFF - Partner 2'!D37+'NFR SFF - Partner 3'!D37+'NFR SFF - Partner 4'!D37+'NFR SFF - Partner 5'!D37+'NFR SFF - Partner 6'!D37+'NFR SFF - Partner 7'!D37+'NFR SFF - Partner 8'!D37+'NFR SFF - Partner 9'!D37+'NFR SFF - Partner 10'!D37</f>
        <v>0</v>
      </c>
      <c r="E37" s="501">
        <f>'NFR-budsjett-SFF'!E37+'NFR SFF - Partner 1'!E37+'NFR SFF - Partner 2'!E37+'NFR SFF - Partner 3'!E37+'NFR SFF - Partner 4'!E37+'NFR SFF - Partner 5'!E37+'NFR SFF - Partner 6'!E37+'NFR SFF - Partner 7'!E37+'NFR SFF - Partner 8'!E37+'NFR SFF - Partner 9'!E37+'NFR SFF - Partner 10'!E37</f>
        <v>0</v>
      </c>
      <c r="F37" s="501">
        <f>'NFR-budsjett-SFF'!F37+'NFR SFF - Partner 1'!F37+'NFR SFF - Partner 2'!F37+'NFR SFF - Partner 3'!F37+'NFR SFF - Partner 4'!F37+'NFR SFF - Partner 5'!F37+'NFR SFF - Partner 6'!F37+'NFR SFF - Partner 7'!F37+'NFR SFF - Partner 8'!F37+'NFR SFF - Partner 9'!F37+'NFR SFF - Partner 10'!F37</f>
        <v>0</v>
      </c>
      <c r="G37" s="501">
        <f>'NFR-budsjett-SFF'!G37+'NFR SFF - Partner 1'!G37+'NFR SFF - Partner 2'!G37+'NFR SFF - Partner 3'!G37+'NFR SFF - Partner 4'!G37+'NFR SFF - Partner 5'!G37+'NFR SFF - Partner 6'!G37+'NFR SFF - Partner 7'!G37+'NFR SFF - Partner 8'!G37+'NFR SFF - Partner 9'!G37+'NFR SFF - Partner 10'!G37</f>
        <v>0</v>
      </c>
      <c r="H37" s="501">
        <f>'NFR-budsjett-SFF'!H37+'NFR SFF - Partner 1'!H37+'NFR SFF - Partner 2'!H37+'NFR SFF - Partner 3'!H37+'NFR SFF - Partner 4'!H37+'NFR SFF - Partner 5'!H37+'NFR SFF - Partner 6'!H37+'NFR SFF - Partner 7'!H37+'NFR SFF - Partner 8'!H37+'NFR SFF - Partner 9'!H37+'NFR SFF - Partner 10'!H37</f>
        <v>0</v>
      </c>
      <c r="I37" s="501">
        <f>'NFR-budsjett-SFF'!I37+'NFR SFF - Partner 1'!I37+'NFR SFF - Partner 2'!I37+'NFR SFF - Partner 3'!I37+'NFR SFF - Partner 4'!I37+'NFR SFF - Partner 5'!I37+'NFR SFF - Partner 6'!I37+'NFR SFF - Partner 7'!I37+'NFR SFF - Partner 8'!I37+'NFR SFF - Partner 9'!I37+'NFR SFF - Partner 10'!I37</f>
        <v>0</v>
      </c>
      <c r="J37" s="501">
        <f>'NFR-budsjett-SFF'!J37+'NFR SFF - Partner 1'!J37+'NFR SFF - Partner 2'!J37+'NFR SFF - Partner 3'!J37+'NFR SFF - Partner 4'!J37+'NFR SFF - Partner 5'!J37+'NFR SFF - Partner 6'!J37+'NFR SFF - Partner 7'!J37+'NFR SFF - Partner 8'!J37+'NFR SFF - Partner 9'!J37+'NFR SFF - Partner 10'!J37</f>
        <v>0</v>
      </c>
      <c r="K37" s="501">
        <f>'NFR-budsjett-SFF'!K37+'NFR SFF - Partner 1'!K37+'NFR SFF - Partner 2'!K37+'NFR SFF - Partner 3'!K37+'NFR SFF - Partner 4'!K37+'NFR SFF - Partner 5'!K37+'NFR SFF - Partner 6'!K37+'NFR SFF - Partner 7'!K37+'NFR SFF - Partner 8'!K37+'NFR SFF - Partner 9'!K37+'NFR SFF - Partner 10'!K37</f>
        <v>0</v>
      </c>
      <c r="L37" s="501">
        <f>'NFR-budsjett-SFF'!L37+'NFR SFF - Partner 1'!L37+'NFR SFF - Partner 2'!L37+'NFR SFF - Partner 3'!L37+'NFR SFF - Partner 4'!L37+'NFR SFF - Partner 5'!L37+'NFR SFF - Partner 6'!L37+'NFR SFF - Partner 7'!L37+'NFR SFF - Partner 8'!L37+'NFR SFF - Partner 9'!L37+'NFR SFF - Partner 10'!L37</f>
        <v>0</v>
      </c>
      <c r="M37" s="501">
        <f>'NFR-budsjett-SFF'!M37+'NFR SFF - Partner 1'!M37+'NFR SFF - Partner 2'!M37+'NFR SFF - Partner 3'!M37+'NFR SFF - Partner 4'!M37+'NFR SFF - Partner 5'!M37+'NFR SFF - Partner 6'!M37+'NFR SFF - Partner 7'!M37+'NFR SFF - Partner 8'!M37+'NFR SFF - Partner 9'!M37+'NFR SFF - Partner 10'!M37</f>
        <v>0</v>
      </c>
      <c r="N37" s="501">
        <f>'NFR-budsjett-SFF'!N37+'NFR SFF - Partner 1'!N37+'NFR SFF - Partner 2'!N37+'NFR SFF - Partner 3'!N37+'NFR SFF - Partner 4'!N37+'NFR SFF - Partner 5'!N37+'NFR SFF - Partner 6'!N37+'NFR SFF - Partner 7'!N37+'NFR SFF - Partner 8'!N37+'NFR SFF - Partner 9'!N37+'NFR SFF - Partner 10'!N37</f>
        <v>0</v>
      </c>
      <c r="O37" s="501">
        <f>'NFR-budsjett-SFF'!O37+'NFR SFF - Partner 1'!O37+'NFR SFF - Partner 2'!O37+'NFR SFF - Partner 3'!O37+'NFR SFF - Partner 4'!O37+'NFR SFF - Partner 5'!O37+'NFR SFF - Partner 6'!O37+'NFR SFF - Partner 7'!O37+'NFR SFF - Partner 8'!O37+'NFR SFF - Partner 9'!O37+'NFR SFF - Partner 10'!O37</f>
        <v>0</v>
      </c>
      <c r="P37" s="502">
        <f t="shared" ref="P37:P38" si="19">SUM(C37:O37)</f>
        <v>0</v>
      </c>
      <c r="Q37" s="501">
        <f t="shared" ref="Q37:Q38" si="20">SUM(K37:O37)</f>
        <v>0</v>
      </c>
      <c r="R37" s="112"/>
      <c r="S37" s="112"/>
      <c r="T37" s="112"/>
    </row>
    <row r="38" spans="2:20" ht="15" x14ac:dyDescent="0.25">
      <c r="B38" s="447" t="s">
        <v>392</v>
      </c>
      <c r="C38" s="501">
        <f>'NFR-budsjett-SFF'!C38+'NFR SFF - Partner 1'!C38+'NFR SFF - Partner 2'!C38+'NFR SFF - Partner 3'!C38+'NFR SFF - Partner 4'!C38+'NFR SFF - Partner 5'!C38+'NFR SFF - Partner 6'!C38+'NFR SFF - Partner 7'!C38+'NFR SFF - Partner 8'!C38+'NFR SFF - Partner 9'!C38+'NFR SFF - Partner 10'!C38</f>
        <v>0</v>
      </c>
      <c r="D38" s="501">
        <f>'NFR-budsjett-SFF'!D38+'NFR SFF - Partner 1'!D38+'NFR SFF - Partner 2'!D38+'NFR SFF - Partner 3'!D38+'NFR SFF - Partner 4'!D38+'NFR SFF - Partner 5'!D38+'NFR SFF - Partner 6'!D38+'NFR SFF - Partner 7'!D38+'NFR SFF - Partner 8'!D38+'NFR SFF - Partner 9'!D38+'NFR SFF - Partner 10'!D38</f>
        <v>0</v>
      </c>
      <c r="E38" s="501">
        <f>'NFR-budsjett-SFF'!E38+'NFR SFF - Partner 1'!E38+'NFR SFF - Partner 2'!E38+'NFR SFF - Partner 3'!E38+'NFR SFF - Partner 4'!E38+'NFR SFF - Partner 5'!E38+'NFR SFF - Partner 6'!E38+'NFR SFF - Partner 7'!E38+'NFR SFF - Partner 8'!E38+'NFR SFF - Partner 9'!E38+'NFR SFF - Partner 10'!E38</f>
        <v>0</v>
      </c>
      <c r="F38" s="501">
        <f>'NFR-budsjett-SFF'!F38+'NFR SFF - Partner 1'!F38+'NFR SFF - Partner 2'!F38+'NFR SFF - Partner 3'!F38+'NFR SFF - Partner 4'!F38+'NFR SFF - Partner 5'!F38+'NFR SFF - Partner 6'!F38+'NFR SFF - Partner 7'!F38+'NFR SFF - Partner 8'!F38+'NFR SFF - Partner 9'!F38+'NFR SFF - Partner 10'!F38</f>
        <v>0</v>
      </c>
      <c r="G38" s="501">
        <f>'NFR-budsjett-SFF'!G38+'NFR SFF - Partner 1'!G38+'NFR SFF - Partner 2'!G38+'NFR SFF - Partner 3'!G38+'NFR SFF - Partner 4'!G38+'NFR SFF - Partner 5'!G38+'NFR SFF - Partner 6'!G38+'NFR SFF - Partner 7'!G38+'NFR SFF - Partner 8'!G38+'NFR SFF - Partner 9'!G38+'NFR SFF - Partner 10'!G38</f>
        <v>0</v>
      </c>
      <c r="H38" s="501">
        <f>'NFR-budsjett-SFF'!H38+'NFR SFF - Partner 1'!H38+'NFR SFF - Partner 2'!H38+'NFR SFF - Partner 3'!H38+'NFR SFF - Partner 4'!H38+'NFR SFF - Partner 5'!H38+'NFR SFF - Partner 6'!H38+'NFR SFF - Partner 7'!H38+'NFR SFF - Partner 8'!H38+'NFR SFF - Partner 9'!H38+'NFR SFF - Partner 10'!H38</f>
        <v>0</v>
      </c>
      <c r="I38" s="501">
        <f>'NFR-budsjett-SFF'!I38+'NFR SFF - Partner 1'!I38+'NFR SFF - Partner 2'!I38+'NFR SFF - Partner 3'!I38+'NFR SFF - Partner 4'!I38+'NFR SFF - Partner 5'!I38+'NFR SFF - Partner 6'!I38+'NFR SFF - Partner 7'!I38+'NFR SFF - Partner 8'!I38+'NFR SFF - Partner 9'!I38+'NFR SFF - Partner 10'!I38</f>
        <v>0</v>
      </c>
      <c r="J38" s="501">
        <f>'NFR-budsjett-SFF'!J38+'NFR SFF - Partner 1'!J38+'NFR SFF - Partner 2'!J38+'NFR SFF - Partner 3'!J38+'NFR SFF - Partner 4'!J38+'NFR SFF - Partner 5'!J38+'NFR SFF - Partner 6'!J38+'NFR SFF - Partner 7'!J38+'NFR SFF - Partner 8'!J38+'NFR SFF - Partner 9'!J38+'NFR SFF - Partner 10'!J38</f>
        <v>0</v>
      </c>
      <c r="K38" s="501">
        <f>'NFR-budsjett-SFF'!K38+'NFR SFF - Partner 1'!K38+'NFR SFF - Partner 2'!K38+'NFR SFF - Partner 3'!K38+'NFR SFF - Partner 4'!K38+'NFR SFF - Partner 5'!K38+'NFR SFF - Partner 6'!K38+'NFR SFF - Partner 7'!K38+'NFR SFF - Partner 8'!K38+'NFR SFF - Partner 9'!K38+'NFR SFF - Partner 10'!K38</f>
        <v>0</v>
      </c>
      <c r="L38" s="501">
        <f>'NFR-budsjett-SFF'!L38+'NFR SFF - Partner 1'!L38+'NFR SFF - Partner 2'!L38+'NFR SFF - Partner 3'!L38+'NFR SFF - Partner 4'!L38+'NFR SFF - Partner 5'!L38+'NFR SFF - Partner 6'!L38+'NFR SFF - Partner 7'!L38+'NFR SFF - Partner 8'!L38+'NFR SFF - Partner 9'!L38+'NFR SFF - Partner 10'!L38</f>
        <v>0</v>
      </c>
      <c r="M38" s="501">
        <f>'NFR-budsjett-SFF'!M38+'NFR SFF - Partner 1'!M38+'NFR SFF - Partner 2'!M38+'NFR SFF - Partner 3'!M38+'NFR SFF - Partner 4'!M38+'NFR SFF - Partner 5'!M38+'NFR SFF - Partner 6'!M38+'NFR SFF - Partner 7'!M38+'NFR SFF - Partner 8'!M38+'NFR SFF - Partner 9'!M38+'NFR SFF - Partner 10'!M38</f>
        <v>0</v>
      </c>
      <c r="N38" s="501">
        <f>'NFR-budsjett-SFF'!N38+'NFR SFF - Partner 1'!N38+'NFR SFF - Partner 2'!N38+'NFR SFF - Partner 3'!N38+'NFR SFF - Partner 4'!N38+'NFR SFF - Partner 5'!N38+'NFR SFF - Partner 6'!N38+'NFR SFF - Partner 7'!N38+'NFR SFF - Partner 8'!N38+'NFR SFF - Partner 9'!N38+'NFR SFF - Partner 10'!N38</f>
        <v>0</v>
      </c>
      <c r="O38" s="501">
        <f>'NFR-budsjett-SFF'!O38+'NFR SFF - Partner 1'!O38+'NFR SFF - Partner 2'!O38+'NFR SFF - Partner 3'!O38+'NFR SFF - Partner 4'!O38+'NFR SFF - Partner 5'!O38+'NFR SFF - Partner 6'!O38+'NFR SFF - Partner 7'!O38+'NFR SFF - Partner 8'!O38+'NFR SFF - Partner 9'!O38+'NFR SFF - Partner 10'!O38</f>
        <v>0</v>
      </c>
      <c r="P38" s="502">
        <f t="shared" si="19"/>
        <v>0</v>
      </c>
      <c r="Q38" s="501">
        <f t="shared" si="20"/>
        <v>0</v>
      </c>
      <c r="R38" s="112"/>
      <c r="S38" s="112"/>
      <c r="T38" s="112"/>
    </row>
    <row r="39" spans="2:20" ht="15" x14ac:dyDescent="0.25">
      <c r="B39" s="448" t="s">
        <v>268</v>
      </c>
      <c r="C39" s="502">
        <f>SUM(C37:C38)</f>
        <v>0</v>
      </c>
      <c r="D39" s="502">
        <f t="shared" ref="D39:Q39" si="21">SUM(D37:D38)</f>
        <v>0</v>
      </c>
      <c r="E39" s="502">
        <f t="shared" si="21"/>
        <v>0</v>
      </c>
      <c r="F39" s="502">
        <f t="shared" si="21"/>
        <v>0</v>
      </c>
      <c r="G39" s="502">
        <f t="shared" si="21"/>
        <v>0</v>
      </c>
      <c r="H39" s="502">
        <f t="shared" si="21"/>
        <v>0</v>
      </c>
      <c r="I39" s="502">
        <f t="shared" si="21"/>
        <v>0</v>
      </c>
      <c r="J39" s="502">
        <f t="shared" si="21"/>
        <v>0</v>
      </c>
      <c r="K39" s="502">
        <f t="shared" si="21"/>
        <v>0</v>
      </c>
      <c r="L39" s="502">
        <f t="shared" si="21"/>
        <v>0</v>
      </c>
      <c r="M39" s="502">
        <f t="shared" si="21"/>
        <v>0</v>
      </c>
      <c r="N39" s="502">
        <f t="shared" si="21"/>
        <v>0</v>
      </c>
      <c r="O39" s="502">
        <f t="shared" si="21"/>
        <v>0</v>
      </c>
      <c r="P39" s="502">
        <f t="shared" si="21"/>
        <v>0</v>
      </c>
      <c r="Q39" s="502">
        <f t="shared" si="21"/>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ICp9z1nV7oBtE5+aW2Bw8P/Dhztb430268V6DugEPHybkIKF/l7Hght2Lwf8D2DIZvw4BYXe0TmHQwZ4WU29Eg==" saltValue="5QqZhUSj7++9kIMoWnKS0A==" spinCount="100000" sheet="1" formatCells="0" formatColumns="0" formatRows="0"/>
  <mergeCells count="1">
    <mergeCell ref="B34:Q34"/>
  </mergeCells>
  <pageMargins left="0.7" right="0.7" top="0.75" bottom="0.75" header="0.3" footer="0.3"/>
  <pageSetup paperSize="9" scale="48" orientation="landscape"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0070C0"/>
  </sheetPr>
  <dimension ref="A1:AR71"/>
  <sheetViews>
    <sheetView zoomScale="90" zoomScaleNormal="90" workbookViewId="0">
      <selection activeCell="A2" sqref="A2"/>
    </sheetView>
  </sheetViews>
  <sheetFormatPr baseColWidth="10" defaultColWidth="9.140625" defaultRowHeight="12.75" x14ac:dyDescent="0.2"/>
  <cols>
    <col min="1" max="1" width="22.140625" style="112" customWidth="1"/>
    <col min="2" max="2" width="21.85546875" style="112" customWidth="1"/>
    <col min="3" max="7" width="12.85546875" style="112" bestFit="1" customWidth="1"/>
    <col min="8" max="8" width="15.140625" style="112" bestFit="1" customWidth="1"/>
    <col min="9" max="12" width="12.85546875" style="112" bestFit="1" customWidth="1"/>
    <col min="13" max="15" width="14" style="112" customWidth="1"/>
    <col min="16" max="16" width="10.5703125" style="112" customWidth="1"/>
    <col min="17" max="17" width="81" style="112" bestFit="1" customWidth="1"/>
    <col min="18" max="18" width="10.5703125" style="112" customWidth="1"/>
    <col min="19" max="16384" width="9.140625" style="112"/>
  </cols>
  <sheetData>
    <row r="1" spans="1:16" ht="18" x14ac:dyDescent="0.25">
      <c r="A1" s="471" t="s">
        <v>499</v>
      </c>
      <c r="B1" s="471"/>
      <c r="C1" s="471"/>
      <c r="D1" s="471"/>
      <c r="F1" s="471"/>
      <c r="G1" s="471"/>
      <c r="H1" s="471"/>
      <c r="J1" s="472"/>
    </row>
    <row r="2" spans="1:16" ht="12.75" customHeight="1" x14ac:dyDescent="0.25">
      <c r="A2" s="471"/>
      <c r="B2" s="471"/>
      <c r="C2" s="471"/>
      <c r="D2" s="471"/>
      <c r="F2" s="471"/>
      <c r="G2" s="471"/>
      <c r="H2" s="471"/>
    </row>
    <row r="3" spans="1:16" ht="12.75" customHeight="1" x14ac:dyDescent="0.2"/>
    <row r="4" spans="1:16" ht="12.75" customHeight="1" x14ac:dyDescent="0.2">
      <c r="H4" s="473"/>
    </row>
    <row r="5" spans="1:16" x14ac:dyDescent="0.2">
      <c r="A5" s="474" t="s">
        <v>478</v>
      </c>
      <c r="B5" s="474" t="s">
        <v>500</v>
      </c>
      <c r="C5" s="493" t="e">
        <f>'NFR-budsjett-SFF'!C3</f>
        <v>#REF!</v>
      </c>
      <c r="D5" s="493" t="e">
        <f>C5+1</f>
        <v>#REF!</v>
      </c>
      <c r="E5" s="493" t="e">
        <f t="shared" ref="E5:M5" si="0">D5+1</f>
        <v>#REF!</v>
      </c>
      <c r="F5" s="493" t="e">
        <f t="shared" si="0"/>
        <v>#REF!</v>
      </c>
      <c r="G5" s="493" t="e">
        <f t="shared" si="0"/>
        <v>#REF!</v>
      </c>
      <c r="H5" s="493" t="e">
        <f t="shared" si="0"/>
        <v>#REF!</v>
      </c>
      <c r="I5" s="493" t="e">
        <f t="shared" si="0"/>
        <v>#REF!</v>
      </c>
      <c r="J5" s="493" t="e">
        <f t="shared" si="0"/>
        <v>#REF!</v>
      </c>
      <c r="K5" s="493" t="e">
        <f t="shared" si="0"/>
        <v>#REF!</v>
      </c>
      <c r="L5" s="493" t="e">
        <f t="shared" si="0"/>
        <v>#REF!</v>
      </c>
      <c r="M5" s="493" t="e">
        <f t="shared" si="0"/>
        <v>#REF!</v>
      </c>
      <c r="N5" s="493" t="e">
        <f t="shared" ref="N5" si="1">M5+1</f>
        <v>#REF!</v>
      </c>
      <c r="O5" s="493" t="e">
        <f t="shared" ref="O5" si="2">N5+1</f>
        <v>#REF!</v>
      </c>
      <c r="P5" s="437" t="s">
        <v>141</v>
      </c>
    </row>
    <row r="6" spans="1:16" x14ac:dyDescent="0.2">
      <c r="A6" s="475"/>
      <c r="B6" s="476"/>
      <c r="C6" s="476"/>
      <c r="D6" s="476"/>
      <c r="E6" s="476"/>
      <c r="F6" s="476"/>
      <c r="G6" s="476"/>
      <c r="H6" s="476"/>
      <c r="I6" s="476"/>
      <c r="J6" s="476"/>
      <c r="K6" s="476"/>
      <c r="L6" s="476"/>
      <c r="M6" s="476"/>
      <c r="N6" s="476"/>
      <c r="O6" s="476"/>
      <c r="P6" s="429">
        <f>SUM(C6:O6)</f>
        <v>0</v>
      </c>
    </row>
    <row r="7" spans="1:16" x14ac:dyDescent="0.2">
      <c r="A7" s="475"/>
      <c r="B7" s="476"/>
      <c r="C7" s="476"/>
      <c r="D7" s="476"/>
      <c r="E7" s="476"/>
      <c r="F7" s="476"/>
      <c r="G7" s="476"/>
      <c r="H7" s="476"/>
      <c r="I7" s="476"/>
      <c r="J7" s="476"/>
      <c r="K7" s="476"/>
      <c r="L7" s="476"/>
      <c r="M7" s="476"/>
      <c r="N7" s="476"/>
      <c r="O7" s="476"/>
      <c r="P7" s="429">
        <f t="shared" ref="P7:P13" si="3">SUM(C7:O7)</f>
        <v>0</v>
      </c>
    </row>
    <row r="8" spans="1:16" x14ac:dyDescent="0.2">
      <c r="A8" s="475"/>
      <c r="B8" s="476"/>
      <c r="C8" s="476"/>
      <c r="D8" s="476"/>
      <c r="E8" s="476"/>
      <c r="F8" s="476"/>
      <c r="G8" s="476"/>
      <c r="H8" s="476"/>
      <c r="I8" s="476"/>
      <c r="J8" s="476"/>
      <c r="K8" s="476"/>
      <c r="L8" s="476"/>
      <c r="M8" s="476"/>
      <c r="N8" s="476"/>
      <c r="O8" s="476"/>
      <c r="P8" s="429">
        <f t="shared" si="3"/>
        <v>0</v>
      </c>
    </row>
    <row r="9" spans="1:16" x14ac:dyDescent="0.2">
      <c r="A9" s="475"/>
      <c r="B9" s="476"/>
      <c r="C9" s="476"/>
      <c r="D9" s="476"/>
      <c r="E9" s="476"/>
      <c r="F9" s="476"/>
      <c r="G9" s="476"/>
      <c r="H9" s="476"/>
      <c r="I9" s="476"/>
      <c r="J9" s="476"/>
      <c r="K9" s="476"/>
      <c r="L9" s="476"/>
      <c r="M9" s="476"/>
      <c r="N9" s="476"/>
      <c r="O9" s="476"/>
      <c r="P9" s="429">
        <f t="shared" si="3"/>
        <v>0</v>
      </c>
    </row>
    <row r="10" spans="1:16" x14ac:dyDescent="0.2">
      <c r="A10" s="475"/>
      <c r="B10" s="476"/>
      <c r="C10" s="476"/>
      <c r="D10" s="476"/>
      <c r="E10" s="476"/>
      <c r="F10" s="476"/>
      <c r="G10" s="476"/>
      <c r="H10" s="476"/>
      <c r="I10" s="476"/>
      <c r="J10" s="476"/>
      <c r="K10" s="476"/>
      <c r="L10" s="476"/>
      <c r="M10" s="476"/>
      <c r="N10" s="476"/>
      <c r="O10" s="476"/>
      <c r="P10" s="429">
        <f t="shared" si="3"/>
        <v>0</v>
      </c>
    </row>
    <row r="11" spans="1:16" x14ac:dyDescent="0.2">
      <c r="A11" s="475"/>
      <c r="B11" s="476"/>
      <c r="C11" s="476"/>
      <c r="D11" s="476"/>
      <c r="E11" s="476"/>
      <c r="F11" s="476"/>
      <c r="G11" s="476"/>
      <c r="H11" s="476"/>
      <c r="I11" s="476"/>
      <c r="J11" s="476"/>
      <c r="K11" s="476"/>
      <c r="L11" s="476"/>
      <c r="M11" s="476"/>
      <c r="N11" s="476"/>
      <c r="O11" s="476"/>
      <c r="P11" s="429">
        <f t="shared" si="3"/>
        <v>0</v>
      </c>
    </row>
    <row r="12" spans="1:16" x14ac:dyDescent="0.2">
      <c r="A12" s="475"/>
      <c r="B12" s="476"/>
      <c r="C12" s="476"/>
      <c r="D12" s="476"/>
      <c r="E12" s="476"/>
      <c r="F12" s="476"/>
      <c r="G12" s="476"/>
      <c r="H12" s="476"/>
      <c r="I12" s="476"/>
      <c r="J12" s="476"/>
      <c r="K12" s="476"/>
      <c r="L12" s="476"/>
      <c r="M12" s="476"/>
      <c r="N12" s="476"/>
      <c r="O12" s="476"/>
      <c r="P12" s="429">
        <f t="shared" si="3"/>
        <v>0</v>
      </c>
    </row>
    <row r="13" spans="1:16" x14ac:dyDescent="0.2">
      <c r="A13" s="475"/>
      <c r="B13" s="476"/>
      <c r="C13" s="476"/>
      <c r="D13" s="476"/>
      <c r="E13" s="476"/>
      <c r="F13" s="476"/>
      <c r="G13" s="476"/>
      <c r="H13" s="476"/>
      <c r="I13" s="476"/>
      <c r="J13" s="476"/>
      <c r="K13" s="476"/>
      <c r="L13" s="476"/>
      <c r="M13" s="476"/>
      <c r="N13" s="476"/>
      <c r="O13" s="476"/>
      <c r="P13" s="429">
        <f t="shared" si="3"/>
        <v>0</v>
      </c>
    </row>
    <row r="14" spans="1:16" ht="15" x14ac:dyDescent="0.25">
      <c r="A14" s="437" t="s">
        <v>409</v>
      </c>
      <c r="B14" s="437"/>
      <c r="C14" s="13">
        <f t="shared" ref="C14:M14" si="4">SUM(C6:C13)</f>
        <v>0</v>
      </c>
      <c r="D14" s="13">
        <f t="shared" si="4"/>
        <v>0</v>
      </c>
      <c r="E14" s="13">
        <f t="shared" si="4"/>
        <v>0</v>
      </c>
      <c r="F14" s="13">
        <f t="shared" si="4"/>
        <v>0</v>
      </c>
      <c r="G14" s="13">
        <f t="shared" si="4"/>
        <v>0</v>
      </c>
      <c r="H14" s="13">
        <f t="shared" si="4"/>
        <v>0</v>
      </c>
      <c r="I14" s="13">
        <f t="shared" si="4"/>
        <v>0</v>
      </c>
      <c r="J14" s="13">
        <f t="shared" si="4"/>
        <v>0</v>
      </c>
      <c r="K14" s="13">
        <f t="shared" si="4"/>
        <v>0</v>
      </c>
      <c r="L14" s="13">
        <f t="shared" si="4"/>
        <v>0</v>
      </c>
      <c r="M14" s="13">
        <f t="shared" si="4"/>
        <v>0</v>
      </c>
      <c r="N14" s="13">
        <f t="shared" ref="N14:O14" si="5">SUM(N6:N13)</f>
        <v>0</v>
      </c>
      <c r="O14" s="13">
        <f t="shared" si="5"/>
        <v>0</v>
      </c>
      <c r="P14" s="13">
        <f>SUM(P6:P13)</f>
        <v>0</v>
      </c>
    </row>
    <row r="15" spans="1:16" x14ac:dyDescent="0.2">
      <c r="A15" s="379"/>
      <c r="B15" s="379"/>
      <c r="C15" s="477"/>
      <c r="D15" s="477"/>
      <c r="E15" s="477"/>
      <c r="F15" s="477"/>
      <c r="G15" s="477"/>
      <c r="H15" s="477"/>
      <c r="I15" s="477"/>
      <c r="J15" s="477"/>
      <c r="K15" s="477"/>
      <c r="L15" s="477"/>
      <c r="M15" s="477"/>
      <c r="N15" s="477"/>
    </row>
    <row r="17" spans="1:44" x14ac:dyDescent="0.2">
      <c r="A17" s="437" t="s">
        <v>501</v>
      </c>
      <c r="B17" s="437"/>
    </row>
    <row r="18" spans="1:44" x14ac:dyDescent="0.2">
      <c r="C18" s="437" t="s">
        <v>502</v>
      </c>
      <c r="D18" s="437" t="s">
        <v>503</v>
      </c>
      <c r="E18" s="437"/>
      <c r="F18" s="437"/>
      <c r="G18" s="437"/>
      <c r="H18" s="437" t="s">
        <v>504</v>
      </c>
      <c r="I18" s="437"/>
      <c r="J18" s="437"/>
      <c r="K18" s="437" t="s">
        <v>505</v>
      </c>
      <c r="L18" s="437" t="s">
        <v>506</v>
      </c>
      <c r="M18" s="437"/>
    </row>
    <row r="19" spans="1:44" x14ac:dyDescent="0.2">
      <c r="C19" s="478"/>
      <c r="D19" s="751"/>
      <c r="E19" s="752"/>
      <c r="F19" s="752"/>
      <c r="G19" s="753"/>
      <c r="H19" s="751"/>
      <c r="I19" s="752"/>
      <c r="J19" s="753"/>
      <c r="K19" s="478"/>
      <c r="L19" s="478"/>
      <c r="M19" s="478"/>
    </row>
    <row r="20" spans="1:44" x14ac:dyDescent="0.2">
      <c r="C20" s="478"/>
      <c r="D20" s="751"/>
      <c r="E20" s="752"/>
      <c r="F20" s="752"/>
      <c r="G20" s="753"/>
      <c r="H20" s="751"/>
      <c r="I20" s="752"/>
      <c r="J20" s="753"/>
      <c r="K20" s="478"/>
      <c r="L20" s="478"/>
      <c r="M20" s="478"/>
    </row>
    <row r="21" spans="1:44" x14ac:dyDescent="0.2">
      <c r="C21" s="478"/>
      <c r="D21" s="751"/>
      <c r="E21" s="752"/>
      <c r="F21" s="752"/>
      <c r="G21" s="753"/>
      <c r="H21" s="751"/>
      <c r="I21" s="752"/>
      <c r="J21" s="753"/>
      <c r="K21" s="478"/>
      <c r="L21" s="478"/>
      <c r="M21" s="478"/>
    </row>
    <row r="22" spans="1:44" x14ac:dyDescent="0.2">
      <c r="C22" s="478"/>
      <c r="D22" s="751"/>
      <c r="E22" s="752"/>
      <c r="F22" s="752"/>
      <c r="G22" s="753"/>
      <c r="H22" s="751"/>
      <c r="I22" s="752"/>
      <c r="J22" s="753"/>
      <c r="K22" s="478"/>
      <c r="L22" s="478"/>
      <c r="M22" s="478"/>
    </row>
    <row r="23" spans="1:44" x14ac:dyDescent="0.2">
      <c r="C23" s="478"/>
      <c r="D23" s="751"/>
      <c r="E23" s="752"/>
      <c r="F23" s="752"/>
      <c r="G23" s="753"/>
      <c r="H23" s="751"/>
      <c r="I23" s="752"/>
      <c r="J23" s="753"/>
      <c r="K23" s="478"/>
      <c r="L23" s="478"/>
      <c r="M23" s="478"/>
    </row>
    <row r="24" spans="1:44" x14ac:dyDescent="0.2">
      <c r="C24" s="478"/>
      <c r="D24" s="751"/>
      <c r="E24" s="752"/>
      <c r="F24" s="752"/>
      <c r="G24" s="753"/>
      <c r="H24" s="751"/>
      <c r="I24" s="752"/>
      <c r="J24" s="753"/>
      <c r="K24" s="478"/>
      <c r="L24" s="478"/>
      <c r="M24" s="478"/>
    </row>
    <row r="25" spans="1:44" x14ac:dyDescent="0.2">
      <c r="C25" s="478"/>
      <c r="D25" s="540"/>
      <c r="E25" s="541"/>
      <c r="F25" s="541"/>
      <c r="G25" s="542"/>
      <c r="H25" s="540"/>
      <c r="I25" s="541"/>
      <c r="J25" s="542"/>
      <c r="K25" s="478"/>
      <c r="L25" s="478"/>
      <c r="M25" s="478"/>
    </row>
    <row r="26" spans="1:44" x14ac:dyDescent="0.2">
      <c r="C26" s="478"/>
      <c r="D26" s="540"/>
      <c r="E26" s="541"/>
      <c r="F26" s="541"/>
      <c r="G26" s="542"/>
      <c r="H26" s="540"/>
      <c r="I26" s="541"/>
      <c r="J26" s="542"/>
      <c r="K26" s="478"/>
      <c r="L26" s="478"/>
      <c r="M26" s="478"/>
    </row>
    <row r="27" spans="1:44" x14ac:dyDescent="0.2">
      <c r="C27" s="478"/>
      <c r="D27" s="540"/>
      <c r="E27" s="541"/>
      <c r="F27" s="541"/>
      <c r="G27" s="542"/>
      <c r="H27" s="540"/>
      <c r="I27" s="541"/>
      <c r="J27" s="542"/>
      <c r="K27" s="478"/>
      <c r="L27" s="478"/>
      <c r="M27" s="478"/>
    </row>
    <row r="28" spans="1:44" x14ac:dyDescent="0.2">
      <c r="C28" s="478"/>
      <c r="D28" s="540"/>
      <c r="E28" s="541"/>
      <c r="F28" s="541"/>
      <c r="G28" s="542"/>
      <c r="H28" s="540"/>
      <c r="I28" s="541"/>
      <c r="J28" s="542"/>
      <c r="K28" s="478"/>
      <c r="L28" s="478"/>
      <c r="M28" s="478"/>
      <c r="AD28" s="479"/>
      <c r="AE28" s="479" t="s">
        <v>507</v>
      </c>
      <c r="AF28" s="480" t="e">
        <f>[4]Tabeller!B46</f>
        <v>#REF!</v>
      </c>
      <c r="AG28" s="480">
        <f>[4]Tabeller!D45</f>
        <v>1</v>
      </c>
      <c r="AH28" s="480">
        <f>[4]Tabeller!E45</f>
        <v>1.03</v>
      </c>
      <c r="AI28" s="480">
        <f>[4]Tabeller!F45</f>
        <v>1.0609</v>
      </c>
      <c r="AJ28" s="480">
        <f>[4]Tabeller!G45</f>
        <v>1.092727</v>
      </c>
      <c r="AK28" s="480">
        <f>[4]Tabeller!H45</f>
        <v>1.1255088100000001</v>
      </c>
      <c r="AL28" s="480">
        <f>[4]Tabeller!I45</f>
        <v>1.1592740743000001</v>
      </c>
      <c r="AM28" s="480">
        <f>[4]Tabeller!J45</f>
        <v>1.1940522965290001</v>
      </c>
      <c r="AN28" s="480">
        <f>[4]Tabeller!K45</f>
        <v>1.2298738654248702</v>
      </c>
      <c r="AO28" s="480">
        <f>[4]Tabeller!L45</f>
        <v>1.2667700813876164</v>
      </c>
      <c r="AP28" s="480">
        <f>[4]Tabeller!M45</f>
        <v>1.3047731838292449</v>
      </c>
    </row>
    <row r="29" spans="1:44" x14ac:dyDescent="0.2">
      <c r="C29" s="478"/>
      <c r="D29" s="540"/>
      <c r="E29" s="541"/>
      <c r="F29" s="541"/>
      <c r="G29" s="542"/>
      <c r="H29" s="540"/>
      <c r="I29" s="541"/>
      <c r="J29" s="542"/>
      <c r="K29" s="478"/>
      <c r="L29" s="478"/>
      <c r="M29" s="478"/>
    </row>
    <row r="30" spans="1:44" x14ac:dyDescent="0.2">
      <c r="C30" s="478"/>
      <c r="D30" s="540"/>
      <c r="E30" s="541"/>
      <c r="F30" s="541"/>
      <c r="G30" s="542"/>
      <c r="H30" s="540"/>
      <c r="I30" s="541"/>
      <c r="J30" s="542"/>
      <c r="K30" s="478"/>
      <c r="L30" s="478"/>
      <c r="M30" s="478"/>
      <c r="AG30" s="112">
        <f>'[4]SFF-basis'!AJ53</f>
        <v>2013</v>
      </c>
      <c r="AH30" s="112">
        <f>'[4]SFF-basis'!AK53</f>
        <v>2014</v>
      </c>
      <c r="AI30" s="112">
        <f>'[4]SFF-basis'!AL53</f>
        <v>2015</v>
      </c>
      <c r="AJ30" s="112">
        <f>'[4]SFF-basis'!AM53</f>
        <v>2016</v>
      </c>
      <c r="AK30" s="112">
        <f>'[4]SFF-basis'!AN53</f>
        <v>2017</v>
      </c>
      <c r="AL30" s="112">
        <f>'[4]SFF-basis'!AO53</f>
        <v>2018</v>
      </c>
      <c r="AM30" s="112">
        <f>'[4]SFF-basis'!AP53</f>
        <v>2019</v>
      </c>
      <c r="AN30" s="112">
        <f>'[4]SFF-basis'!AQ53</f>
        <v>2020</v>
      </c>
      <c r="AO30" s="112">
        <f>'[4]SFF-basis'!AR53</f>
        <v>2021</v>
      </c>
      <c r="AP30" s="112">
        <f>'[4]SFF-basis'!AS53</f>
        <v>2022</v>
      </c>
      <c r="AQ30" s="112" t="s">
        <v>25</v>
      </c>
      <c r="AR30" s="112" t="s">
        <v>460</v>
      </c>
    </row>
    <row r="31" spans="1:44" x14ac:dyDescent="0.2">
      <c r="C31" s="478"/>
      <c r="D31" s="540"/>
      <c r="E31" s="541"/>
      <c r="F31" s="541"/>
      <c r="G31" s="542"/>
      <c r="H31" s="540"/>
      <c r="I31" s="541"/>
      <c r="J31" s="542"/>
      <c r="K31" s="478"/>
      <c r="L31" s="478"/>
      <c r="M31" s="478"/>
      <c r="Q31" s="437"/>
      <c r="R31" s="437"/>
      <c r="S31" s="437"/>
      <c r="T31" s="437"/>
      <c r="U31" s="437"/>
      <c r="V31" s="437"/>
      <c r="W31" s="437"/>
      <c r="X31" s="437"/>
      <c r="Y31" s="437"/>
      <c r="Z31" s="437"/>
      <c r="AA31" s="437"/>
      <c r="AB31" s="437"/>
      <c r="AC31" s="437"/>
      <c r="AD31" s="437"/>
      <c r="AE31" s="437"/>
      <c r="AG31" s="483">
        <f>[4]Tabeller!$C12/1000*C55*AG$28</f>
        <v>0</v>
      </c>
      <c r="AH31" s="483">
        <f>[4]Tabeller!$C12/1000*D55*AH$28</f>
        <v>0</v>
      </c>
      <c r="AI31" s="483">
        <f>[4]Tabeller!$C12/1000*E55*AI$28</f>
        <v>0</v>
      </c>
      <c r="AJ31" s="483">
        <f>[4]Tabeller!$C12/1000*F55*AJ$28</f>
        <v>0</v>
      </c>
      <c r="AK31" s="483">
        <f>[4]Tabeller!$C12/1000*G55*AK$28</f>
        <v>0</v>
      </c>
      <c r="AL31" s="483">
        <f>[4]Tabeller!$C12/1000*H55*AL$28</f>
        <v>0</v>
      </c>
      <c r="AM31" s="483">
        <f>[4]Tabeller!$C12/1000*I55*AM$28</f>
        <v>0</v>
      </c>
      <c r="AN31" s="483">
        <f>[4]Tabeller!$C12/1000*J55*AN$28</f>
        <v>0</v>
      </c>
      <c r="AO31" s="483">
        <f>[4]Tabeller!$C12/1000*K55*AO$28</f>
        <v>0</v>
      </c>
      <c r="AP31" s="483">
        <f>[4]Tabeller!$C12/1000*L55*AP$28</f>
        <v>0</v>
      </c>
      <c r="AQ31" s="484">
        <f>SUM(AG31:AP31)</f>
        <v>0</v>
      </c>
      <c r="AR31" s="117">
        <f>SUM(AL31:AP31)</f>
        <v>0</v>
      </c>
    </row>
    <row r="32" spans="1:44" x14ac:dyDescent="0.2">
      <c r="C32" s="478"/>
      <c r="D32" s="540"/>
      <c r="E32" s="541"/>
      <c r="F32" s="541"/>
      <c r="G32" s="542"/>
      <c r="H32" s="540"/>
      <c r="I32" s="541"/>
      <c r="J32" s="542"/>
      <c r="K32" s="478"/>
      <c r="L32" s="478"/>
      <c r="M32" s="478"/>
      <c r="Q32" s="485"/>
      <c r="R32" s="485"/>
      <c r="S32" s="485"/>
      <c r="T32" s="485"/>
      <c r="U32" s="485"/>
      <c r="V32" s="485"/>
      <c r="W32" s="485"/>
      <c r="X32" s="485"/>
      <c r="Y32" s="485"/>
      <c r="Z32" s="485"/>
      <c r="AA32" s="485"/>
      <c r="AB32" s="485"/>
      <c r="AC32" s="485"/>
      <c r="AD32" s="485"/>
      <c r="AE32" s="485"/>
      <c r="AF32" s="437"/>
      <c r="AG32" s="483">
        <f>[4]Tabeller!$C14/1000*C56*AG$28</f>
        <v>0</v>
      </c>
      <c r="AH32" s="483">
        <f>[4]Tabeller!$C14/1000*D56*AH$28</f>
        <v>0</v>
      </c>
      <c r="AI32" s="483">
        <f>[4]Tabeller!$C14/1000*E56*AI$28</f>
        <v>0</v>
      </c>
      <c r="AJ32" s="483">
        <f>[4]Tabeller!$C14/1000*F56*AJ$28</f>
        <v>0</v>
      </c>
      <c r="AK32" s="483">
        <f>[4]Tabeller!$C14/1000*G56*AK$28</f>
        <v>0</v>
      </c>
      <c r="AL32" s="483">
        <f>[4]Tabeller!$C14/1000*H56*AL$28</f>
        <v>0</v>
      </c>
      <c r="AM32" s="483">
        <f>[4]Tabeller!$C14/1000*I56*AM$28</f>
        <v>0</v>
      </c>
      <c r="AN32" s="483">
        <f>[4]Tabeller!$C14/1000*J56*AN$28</f>
        <v>0</v>
      </c>
      <c r="AO32" s="483">
        <f>[4]Tabeller!$C14/1000*K56*AO$28</f>
        <v>0</v>
      </c>
      <c r="AP32" s="483">
        <f>[4]Tabeller!$C14/1000*L56*AP$28</f>
        <v>0</v>
      </c>
      <c r="AQ32" s="484">
        <f t="shared" ref="AQ32:AQ39" si="6">SUM(AG32:AP32)</f>
        <v>0</v>
      </c>
      <c r="AR32" s="117">
        <f t="shared" ref="AR32:AR39" si="7">SUM(AL32:AP32)</f>
        <v>0</v>
      </c>
    </row>
    <row r="33" spans="1:44" x14ac:dyDescent="0.2">
      <c r="A33" s="134"/>
      <c r="B33" s="134"/>
      <c r="C33" s="478"/>
      <c r="D33" s="540"/>
      <c r="E33" s="541"/>
      <c r="F33" s="541"/>
      <c r="G33" s="542"/>
      <c r="H33" s="540"/>
      <c r="I33" s="541"/>
      <c r="J33" s="542"/>
      <c r="K33" s="478"/>
      <c r="L33" s="478"/>
      <c r="M33" s="478"/>
      <c r="Q33" s="485"/>
      <c r="R33" s="485"/>
      <c r="S33" s="485"/>
      <c r="T33" s="485"/>
      <c r="U33" s="485"/>
      <c r="V33" s="485"/>
      <c r="W33" s="485"/>
      <c r="X33" s="485"/>
      <c r="Y33" s="485"/>
      <c r="Z33" s="485"/>
      <c r="AA33" s="485"/>
      <c r="AB33" s="485"/>
      <c r="AC33" s="485"/>
      <c r="AD33" s="485"/>
      <c r="AE33" s="485"/>
      <c r="AF33" s="437"/>
      <c r="AG33" s="483">
        <f>[4]Tabeller!$C15/1000*C57*AG$28</f>
        <v>0</v>
      </c>
      <c r="AH33" s="483">
        <f>[4]Tabeller!$C15/1000*D57*AH$28</f>
        <v>0</v>
      </c>
      <c r="AI33" s="483">
        <f>[4]Tabeller!$C15/1000*E57*AI$28</f>
        <v>0</v>
      </c>
      <c r="AJ33" s="483">
        <f>[4]Tabeller!$C15/1000*F57*AJ$28</f>
        <v>0</v>
      </c>
      <c r="AK33" s="483">
        <f>[4]Tabeller!$C15/1000*G57*AK$28</f>
        <v>0</v>
      </c>
      <c r="AL33" s="483">
        <f>[4]Tabeller!$C15/1000*H57*AL$28</f>
        <v>0</v>
      </c>
      <c r="AM33" s="483">
        <f>[4]Tabeller!$C15/1000*I57*AM$28</f>
        <v>0</v>
      </c>
      <c r="AN33" s="483">
        <f>[4]Tabeller!$C15/1000*J57*AN$28</f>
        <v>0</v>
      </c>
      <c r="AO33" s="483">
        <f>[4]Tabeller!$C15/1000*K57*AO$28</f>
        <v>0</v>
      </c>
      <c r="AP33" s="483">
        <f>[4]Tabeller!$C15/1000*L57*AP$28</f>
        <v>0</v>
      </c>
      <c r="AQ33" s="484">
        <f t="shared" si="6"/>
        <v>0</v>
      </c>
      <c r="AR33" s="117">
        <f t="shared" si="7"/>
        <v>0</v>
      </c>
    </row>
    <row r="34" spans="1:44" x14ac:dyDescent="0.2">
      <c r="A34" s="481"/>
      <c r="B34" s="481"/>
      <c r="C34" s="478"/>
      <c r="D34" s="540"/>
      <c r="E34" s="541"/>
      <c r="F34" s="541"/>
      <c r="G34" s="542"/>
      <c r="H34" s="540"/>
      <c r="I34" s="541"/>
      <c r="J34" s="542"/>
      <c r="K34" s="478"/>
      <c r="L34" s="478"/>
      <c r="M34" s="478"/>
      <c r="Q34" s="485"/>
      <c r="R34" s="485"/>
      <c r="S34" s="485"/>
      <c r="T34" s="485"/>
      <c r="U34" s="485"/>
      <c r="V34" s="485"/>
      <c r="W34" s="485"/>
      <c r="X34" s="485"/>
      <c r="Y34" s="485"/>
      <c r="Z34" s="485"/>
      <c r="AA34" s="485"/>
      <c r="AB34" s="485"/>
      <c r="AC34" s="485"/>
      <c r="AD34" s="485"/>
      <c r="AE34" s="485"/>
      <c r="AF34" s="437"/>
      <c r="AG34" s="483">
        <f>[4]Tabeller!$C16/1000*C58*AG$28</f>
        <v>0</v>
      </c>
      <c r="AH34" s="483">
        <f>[4]Tabeller!$C16/1000*D58*AH$28</f>
        <v>0</v>
      </c>
      <c r="AI34" s="483">
        <f>[4]Tabeller!$C16/1000*E58*AI$28</f>
        <v>0</v>
      </c>
      <c r="AJ34" s="483">
        <f>[4]Tabeller!$C16/1000*F58*AJ$28</f>
        <v>0</v>
      </c>
      <c r="AK34" s="483">
        <f>[4]Tabeller!$C16/1000*G58*AK$28</f>
        <v>0</v>
      </c>
      <c r="AL34" s="483">
        <f>[4]Tabeller!$C16/1000*H58*AL$28</f>
        <v>0</v>
      </c>
      <c r="AM34" s="483">
        <f>[4]Tabeller!$C16/1000*I58*AM$28</f>
        <v>0</v>
      </c>
      <c r="AN34" s="483">
        <f>[4]Tabeller!$C16/1000*J58*AN$28</f>
        <v>0</v>
      </c>
      <c r="AO34" s="483">
        <f>[4]Tabeller!$C16/1000*K58*AO$28</f>
        <v>0</v>
      </c>
      <c r="AP34" s="483">
        <f>[4]Tabeller!$C16/1000*L58*AP$28</f>
        <v>0</v>
      </c>
      <c r="AQ34" s="484">
        <f t="shared" si="6"/>
        <v>0</v>
      </c>
      <c r="AR34" s="117">
        <f t="shared" si="7"/>
        <v>0</v>
      </c>
    </row>
    <row r="35" spans="1:44" x14ac:dyDescent="0.2">
      <c r="A35" s="481"/>
      <c r="B35" s="481"/>
      <c r="C35" s="478"/>
      <c r="D35" s="540"/>
      <c r="E35" s="541"/>
      <c r="F35" s="541"/>
      <c r="G35" s="542"/>
      <c r="H35" s="540"/>
      <c r="I35" s="541"/>
      <c r="J35" s="542"/>
      <c r="K35" s="478"/>
      <c r="L35" s="478"/>
      <c r="M35" s="478"/>
      <c r="Q35" s="485"/>
      <c r="R35" s="485"/>
      <c r="S35" s="485"/>
      <c r="T35" s="485"/>
      <c r="U35" s="485"/>
      <c r="V35" s="485"/>
      <c r="W35" s="485"/>
      <c r="X35" s="485"/>
      <c r="Y35" s="485"/>
      <c r="Z35" s="485"/>
      <c r="AA35" s="485"/>
      <c r="AB35" s="485"/>
      <c r="AC35" s="485"/>
      <c r="AD35" s="485"/>
      <c r="AE35" s="485"/>
      <c r="AF35" s="437"/>
      <c r="AG35" s="483">
        <f>[4]Tabeller!$C17/1000*C59*AG$28</f>
        <v>0</v>
      </c>
      <c r="AH35" s="483">
        <f>[4]Tabeller!$C17/1000*D59*AH$28</f>
        <v>0</v>
      </c>
      <c r="AI35" s="483">
        <f>[4]Tabeller!$C17/1000*E59*AI$28</f>
        <v>0</v>
      </c>
      <c r="AJ35" s="483">
        <f>[4]Tabeller!$C17/1000*F59*AJ$28</f>
        <v>0</v>
      </c>
      <c r="AK35" s="483">
        <f>[4]Tabeller!$C17/1000*G59*AK$28</f>
        <v>0</v>
      </c>
      <c r="AL35" s="483">
        <f>[4]Tabeller!$C17/1000*H59*AL$28</f>
        <v>0</v>
      </c>
      <c r="AM35" s="483">
        <f>[4]Tabeller!$C17/1000*I59*AM$28</f>
        <v>0</v>
      </c>
      <c r="AN35" s="483">
        <f>[4]Tabeller!$C17/1000*J59*AN$28</f>
        <v>0</v>
      </c>
      <c r="AO35" s="483">
        <f>[4]Tabeller!$C17/1000*K59*AO$28</f>
        <v>0</v>
      </c>
      <c r="AP35" s="483">
        <f>[4]Tabeller!$C17/1000*L59*AP$28</f>
        <v>0</v>
      </c>
      <c r="AQ35" s="484">
        <f t="shared" si="6"/>
        <v>0</v>
      </c>
      <c r="AR35" s="117">
        <f t="shared" si="7"/>
        <v>0</v>
      </c>
    </row>
    <row r="36" spans="1:44" x14ac:dyDescent="0.2">
      <c r="A36" s="481"/>
      <c r="B36" s="481"/>
      <c r="C36" s="478"/>
      <c r="D36" s="540"/>
      <c r="E36" s="541"/>
      <c r="F36" s="541"/>
      <c r="G36" s="542"/>
      <c r="H36" s="540"/>
      <c r="I36" s="541"/>
      <c r="J36" s="542"/>
      <c r="K36" s="478"/>
      <c r="L36" s="478"/>
      <c r="M36" s="478"/>
      <c r="Q36" s="485"/>
      <c r="R36" s="485"/>
      <c r="S36" s="485"/>
      <c r="T36" s="485"/>
      <c r="U36" s="485"/>
      <c r="V36" s="485"/>
      <c r="W36" s="485"/>
      <c r="X36" s="485"/>
      <c r="Y36" s="485"/>
      <c r="Z36" s="485"/>
      <c r="AA36" s="485"/>
      <c r="AB36" s="485"/>
      <c r="AC36" s="485"/>
      <c r="AD36" s="485"/>
      <c r="AE36" s="485"/>
      <c r="AF36" s="437"/>
      <c r="AG36" s="483">
        <f>[4]Tabeller!$C18/1000*C60*AG$28</f>
        <v>0</v>
      </c>
      <c r="AH36" s="483">
        <f>[4]Tabeller!$C18/1000*D60*AH$28</f>
        <v>0</v>
      </c>
      <c r="AI36" s="483">
        <f>[4]Tabeller!$C18/1000*E60*AI$28</f>
        <v>0</v>
      </c>
      <c r="AJ36" s="483">
        <f>[4]Tabeller!$C18/1000*F60*AJ$28</f>
        <v>0</v>
      </c>
      <c r="AK36" s="483">
        <f>[4]Tabeller!$C18/1000*G60*AK$28</f>
        <v>0</v>
      </c>
      <c r="AL36" s="483">
        <f>[4]Tabeller!$C18/1000*H60*AL$28</f>
        <v>0</v>
      </c>
      <c r="AM36" s="483">
        <f>[4]Tabeller!$C18/1000*I60*AM$28</f>
        <v>0</v>
      </c>
      <c r="AN36" s="483">
        <f>[4]Tabeller!$C18/1000*J60*AN$28</f>
        <v>0</v>
      </c>
      <c r="AO36" s="483">
        <f>[4]Tabeller!$C18/1000*K60*AO$28</f>
        <v>0</v>
      </c>
      <c r="AP36" s="483">
        <f>[4]Tabeller!$C18/1000*L60*AP$28</f>
        <v>0</v>
      </c>
      <c r="AQ36" s="484">
        <f t="shared" si="6"/>
        <v>0</v>
      </c>
      <c r="AR36" s="117">
        <f t="shared" si="7"/>
        <v>0</v>
      </c>
    </row>
    <row r="37" spans="1:44" x14ac:dyDescent="0.2">
      <c r="A37" s="481"/>
      <c r="B37" s="481"/>
      <c r="C37" s="478"/>
      <c r="D37" s="540"/>
      <c r="E37" s="541"/>
      <c r="F37" s="541"/>
      <c r="G37" s="542"/>
      <c r="H37" s="540"/>
      <c r="I37" s="541"/>
      <c r="J37" s="542"/>
      <c r="K37" s="478"/>
      <c r="L37" s="478"/>
      <c r="M37" s="478"/>
      <c r="Q37" s="485"/>
      <c r="R37" s="485"/>
      <c r="S37" s="485"/>
      <c r="T37" s="485"/>
      <c r="U37" s="485"/>
      <c r="V37" s="485"/>
      <c r="W37" s="485"/>
      <c r="X37" s="485"/>
      <c r="Y37" s="485"/>
      <c r="Z37" s="485"/>
      <c r="AA37" s="485"/>
      <c r="AB37" s="485"/>
      <c r="AC37" s="485"/>
      <c r="AD37" s="485"/>
      <c r="AE37" s="485"/>
      <c r="AF37" s="437"/>
      <c r="AG37" s="483">
        <f>[4]Tabeller!$C19/1000*C61*AG$28</f>
        <v>0</v>
      </c>
      <c r="AH37" s="483">
        <f>[4]Tabeller!$C19/1000*D61*AH$28</f>
        <v>0</v>
      </c>
      <c r="AI37" s="483">
        <f>[4]Tabeller!$C19/1000*E61*AI$28</f>
        <v>0</v>
      </c>
      <c r="AJ37" s="483">
        <f>[4]Tabeller!$C19/1000*F61*AJ$28</f>
        <v>0</v>
      </c>
      <c r="AK37" s="483">
        <f>[4]Tabeller!$C19/1000*G61*AK$28</f>
        <v>0</v>
      </c>
      <c r="AL37" s="483">
        <f>[4]Tabeller!$C19/1000*H61*AL$28</f>
        <v>0</v>
      </c>
      <c r="AM37" s="483">
        <f>[4]Tabeller!$C19/1000*I61*AM$28</f>
        <v>0</v>
      </c>
      <c r="AN37" s="483">
        <f>[4]Tabeller!$C19/1000*J61*AN$28</f>
        <v>0</v>
      </c>
      <c r="AO37" s="483">
        <f>[4]Tabeller!$C19/1000*K61*AO$28</f>
        <v>0</v>
      </c>
      <c r="AP37" s="483">
        <f>[4]Tabeller!$C19/1000*L61*AP$28</f>
        <v>0</v>
      </c>
      <c r="AQ37" s="484">
        <f t="shared" si="6"/>
        <v>0</v>
      </c>
      <c r="AR37" s="117">
        <f t="shared" si="7"/>
        <v>0</v>
      </c>
    </row>
    <row r="38" spans="1:44" x14ac:dyDescent="0.2">
      <c r="A38" s="481"/>
      <c r="B38" s="481"/>
      <c r="C38" s="478"/>
      <c r="D38" s="540"/>
      <c r="E38" s="541"/>
      <c r="F38" s="541"/>
      <c r="G38" s="542"/>
      <c r="H38" s="540"/>
      <c r="I38" s="541"/>
      <c r="J38" s="542"/>
      <c r="K38" s="478"/>
      <c r="L38" s="478"/>
      <c r="M38" s="478"/>
      <c r="Q38" s="485"/>
      <c r="R38" s="485"/>
      <c r="S38" s="485"/>
      <c r="T38" s="485"/>
      <c r="U38" s="485"/>
      <c r="V38" s="485"/>
      <c r="W38" s="485"/>
      <c r="X38" s="485"/>
      <c r="Y38" s="485"/>
      <c r="Z38" s="485"/>
      <c r="AA38" s="485"/>
      <c r="AB38" s="485"/>
      <c r="AC38" s="485"/>
      <c r="AD38" s="485"/>
      <c r="AE38" s="485"/>
      <c r="AF38" s="437"/>
      <c r="AG38" s="483">
        <f>[4]Tabeller!$C20/1000*C62*AG$28</f>
        <v>0</v>
      </c>
      <c r="AH38" s="483">
        <f>[4]Tabeller!$C20/1000*D62*AH$28</f>
        <v>0</v>
      </c>
      <c r="AI38" s="483">
        <f>[4]Tabeller!$C20/1000*E62*AI$28</f>
        <v>0</v>
      </c>
      <c r="AJ38" s="483">
        <f>[4]Tabeller!$C20/1000*F62*AJ$28</f>
        <v>0</v>
      </c>
      <c r="AK38" s="483">
        <f>[4]Tabeller!$C20/1000*G62*AK$28</f>
        <v>0</v>
      </c>
      <c r="AL38" s="483">
        <f>[4]Tabeller!$C20/1000*H62*AL$28</f>
        <v>0</v>
      </c>
      <c r="AM38" s="483">
        <f>[4]Tabeller!$C20/1000*I62*AM$28</f>
        <v>0</v>
      </c>
      <c r="AN38" s="483">
        <f>[4]Tabeller!$C20/1000*J62*AN$28</f>
        <v>0</v>
      </c>
      <c r="AO38" s="483">
        <f>[4]Tabeller!$C20/1000*K62*AO$28</f>
        <v>0</v>
      </c>
      <c r="AP38" s="483">
        <f>[4]Tabeller!$C20/1000*L62*AP$28</f>
        <v>0</v>
      </c>
      <c r="AQ38" s="484">
        <f t="shared" si="6"/>
        <v>0</v>
      </c>
      <c r="AR38" s="117">
        <f t="shared" si="7"/>
        <v>0</v>
      </c>
    </row>
    <row r="39" spans="1:44" x14ac:dyDescent="0.2">
      <c r="A39" s="481"/>
      <c r="B39" s="481"/>
      <c r="C39" s="478"/>
      <c r="D39" s="540"/>
      <c r="E39" s="541"/>
      <c r="F39" s="541"/>
      <c r="G39" s="542"/>
      <c r="H39" s="540"/>
      <c r="I39" s="541"/>
      <c r="J39" s="542"/>
      <c r="K39" s="478"/>
      <c r="L39" s="478"/>
      <c r="M39" s="478"/>
      <c r="Q39" s="485"/>
      <c r="R39" s="485"/>
      <c r="S39" s="485"/>
      <c r="T39" s="485"/>
      <c r="U39" s="485"/>
      <c r="V39" s="485"/>
      <c r="W39" s="485"/>
      <c r="X39" s="485"/>
      <c r="Y39" s="485"/>
      <c r="Z39" s="485"/>
      <c r="AA39" s="485"/>
      <c r="AB39" s="485"/>
      <c r="AC39" s="485"/>
      <c r="AD39" s="485"/>
      <c r="AE39" s="485"/>
      <c r="AF39" s="437"/>
      <c r="AG39" s="483" t="e">
        <f>[4]Tabeller!$C21/1000*C63*AG$28</f>
        <v>#REF!</v>
      </c>
      <c r="AH39" s="483" t="e">
        <f>[4]Tabeller!$C21/1000*D63*AH$28</f>
        <v>#REF!</v>
      </c>
      <c r="AI39" s="483" t="e">
        <f>[4]Tabeller!$C21/1000*E63*AI$28</f>
        <v>#REF!</v>
      </c>
      <c r="AJ39" s="483" t="e">
        <f>[4]Tabeller!$C21/1000*F63*AJ$28</f>
        <v>#REF!</v>
      </c>
      <c r="AK39" s="483" t="e">
        <f>[4]Tabeller!$C21/1000*G63*AK$28</f>
        <v>#REF!</v>
      </c>
      <c r="AL39" s="483" t="e">
        <f>[4]Tabeller!$C21/1000*H63*AL$28</f>
        <v>#REF!</v>
      </c>
      <c r="AM39" s="483" t="e">
        <f>[4]Tabeller!$C21/1000*I63*AM$28</f>
        <v>#REF!</v>
      </c>
      <c r="AN39" s="483" t="e">
        <f>[4]Tabeller!$C21/1000*J63*AN$28</f>
        <v>#REF!</v>
      </c>
      <c r="AO39" s="483" t="e">
        <f>[4]Tabeller!$C21/1000*K63*AO$28</f>
        <v>#REF!</v>
      </c>
      <c r="AP39" s="483" t="e">
        <f>[4]Tabeller!$C21/1000*L63*AP$28</f>
        <v>#REF!</v>
      </c>
      <c r="AQ39" s="484" t="e">
        <f t="shared" si="6"/>
        <v>#REF!</v>
      </c>
      <c r="AR39" s="117" t="e">
        <f t="shared" si="7"/>
        <v>#REF!</v>
      </c>
    </row>
    <row r="40" spans="1:44" x14ac:dyDescent="0.2">
      <c r="A40" s="481"/>
      <c r="B40" s="481"/>
      <c r="C40" s="478"/>
      <c r="D40" s="540"/>
      <c r="E40" s="541"/>
      <c r="F40" s="541"/>
      <c r="G40" s="542"/>
      <c r="H40" s="540"/>
      <c r="I40" s="541"/>
      <c r="J40" s="542"/>
      <c r="K40" s="478"/>
      <c r="L40" s="478"/>
      <c r="M40" s="478"/>
      <c r="Q40" s="485"/>
      <c r="R40" s="485"/>
      <c r="S40" s="485"/>
      <c r="T40" s="485"/>
      <c r="U40" s="485"/>
      <c r="V40" s="485"/>
      <c r="W40" s="485"/>
      <c r="X40" s="485"/>
      <c r="Y40" s="485"/>
      <c r="Z40" s="485"/>
      <c r="AA40" s="485"/>
      <c r="AB40" s="485"/>
      <c r="AC40" s="485"/>
      <c r="AD40" s="485"/>
      <c r="AE40" s="485"/>
      <c r="AF40" s="437"/>
      <c r="AG40" s="484" t="e">
        <f>SUM(AG31:AG39)</f>
        <v>#REF!</v>
      </c>
      <c r="AH40" s="484" t="e">
        <f t="shared" ref="AH40:AP40" si="8">SUM(AH31:AH39)</f>
        <v>#REF!</v>
      </c>
      <c r="AI40" s="484" t="e">
        <f t="shared" si="8"/>
        <v>#REF!</v>
      </c>
      <c r="AJ40" s="484" t="e">
        <f t="shared" si="8"/>
        <v>#REF!</v>
      </c>
      <c r="AK40" s="484" t="e">
        <f t="shared" si="8"/>
        <v>#REF!</v>
      </c>
      <c r="AL40" s="484" t="e">
        <f t="shared" si="8"/>
        <v>#REF!</v>
      </c>
      <c r="AM40" s="484" t="e">
        <f t="shared" si="8"/>
        <v>#REF!</v>
      </c>
      <c r="AN40" s="484" t="e">
        <f t="shared" si="8"/>
        <v>#REF!</v>
      </c>
      <c r="AO40" s="484" t="e">
        <f t="shared" si="8"/>
        <v>#REF!</v>
      </c>
      <c r="AP40" s="484" t="e">
        <f t="shared" si="8"/>
        <v>#REF!</v>
      </c>
      <c r="AQ40" s="484" t="e">
        <f>SUM(AQ31:AQ39)</f>
        <v>#REF!</v>
      </c>
      <c r="AR40" s="484" t="e">
        <f t="shared" ref="AR40" si="9">SUM(AR31:AR39)</f>
        <v>#REF!</v>
      </c>
    </row>
    <row r="41" spans="1:44" x14ac:dyDescent="0.2">
      <c r="A41" s="481"/>
      <c r="B41" s="481"/>
      <c r="C41" s="478"/>
      <c r="D41" s="540"/>
      <c r="E41" s="541"/>
      <c r="F41" s="541"/>
      <c r="G41" s="542"/>
      <c r="H41" s="540"/>
      <c r="I41" s="541"/>
      <c r="J41" s="542"/>
      <c r="K41" s="478"/>
      <c r="L41" s="478"/>
      <c r="M41" s="478"/>
      <c r="Q41" s="485"/>
      <c r="R41" s="485"/>
      <c r="S41" s="485"/>
      <c r="T41" s="485"/>
      <c r="U41" s="485"/>
      <c r="V41" s="485"/>
      <c r="W41" s="485"/>
      <c r="X41" s="485"/>
      <c r="Y41" s="485"/>
      <c r="Z41" s="485"/>
      <c r="AA41" s="485"/>
      <c r="AB41" s="485"/>
      <c r="AC41" s="485"/>
      <c r="AD41" s="485"/>
      <c r="AE41" s="485"/>
      <c r="AF41" s="117"/>
    </row>
    <row r="42" spans="1:44" x14ac:dyDescent="0.2">
      <c r="A42" s="481"/>
      <c r="B42" s="481"/>
      <c r="C42" s="478"/>
      <c r="D42" s="540"/>
      <c r="E42" s="541"/>
      <c r="F42" s="541"/>
      <c r="G42" s="542"/>
      <c r="H42" s="540"/>
      <c r="I42" s="541"/>
      <c r="J42" s="542"/>
      <c r="K42" s="478"/>
      <c r="L42" s="478"/>
      <c r="M42" s="478"/>
    </row>
    <row r="43" spans="1:44" x14ac:dyDescent="0.2">
      <c r="A43" s="481"/>
      <c r="B43" s="481"/>
      <c r="C43" s="478"/>
      <c r="D43" s="540"/>
      <c r="E43" s="541"/>
      <c r="F43" s="541"/>
      <c r="G43" s="542"/>
      <c r="H43" s="540"/>
      <c r="I43" s="541"/>
      <c r="J43" s="542"/>
      <c r="K43" s="478"/>
      <c r="L43" s="478"/>
      <c r="M43" s="478"/>
    </row>
    <row r="44" spans="1:44" x14ac:dyDescent="0.2">
      <c r="A44" s="134"/>
      <c r="B44" s="134"/>
      <c r="C44" s="478"/>
      <c r="D44" s="540"/>
      <c r="E44" s="541"/>
      <c r="F44" s="541"/>
      <c r="G44" s="542"/>
      <c r="H44" s="540"/>
      <c r="I44" s="541"/>
      <c r="J44" s="542"/>
      <c r="K44" s="478"/>
      <c r="L44" s="478"/>
      <c r="M44" s="478"/>
      <c r="Q44" s="485"/>
      <c r="R44" s="485"/>
      <c r="S44" s="485"/>
      <c r="T44" s="485"/>
      <c r="U44" s="485"/>
      <c r="V44" s="485"/>
      <c r="W44" s="485"/>
      <c r="X44" s="485"/>
      <c r="Y44" s="485"/>
      <c r="Z44" s="485"/>
      <c r="AA44" s="485"/>
      <c r="AB44" s="485"/>
      <c r="AC44" s="485"/>
      <c r="AD44" s="485"/>
      <c r="AE44" s="485"/>
      <c r="AF44" s="486"/>
    </row>
    <row r="45" spans="1:44" x14ac:dyDescent="0.2">
      <c r="A45" s="481"/>
      <c r="B45" s="481"/>
      <c r="C45" s="478"/>
      <c r="D45" s="751"/>
      <c r="E45" s="752"/>
      <c r="F45" s="752"/>
      <c r="G45" s="753"/>
      <c r="H45" s="751"/>
      <c r="I45" s="752"/>
      <c r="J45" s="753"/>
      <c r="K45" s="478"/>
      <c r="L45" s="478"/>
      <c r="M45" s="478"/>
    </row>
    <row r="46" spans="1:44" x14ac:dyDescent="0.2">
      <c r="A46" s="134"/>
      <c r="B46" s="134"/>
      <c r="C46" s="478"/>
      <c r="D46" s="751"/>
      <c r="E46" s="752"/>
      <c r="F46" s="752"/>
      <c r="G46" s="753"/>
      <c r="H46" s="751"/>
      <c r="I46" s="752"/>
      <c r="J46" s="753"/>
      <c r="K46" s="478"/>
      <c r="L46" s="478"/>
      <c r="M46" s="478"/>
      <c r="Q46" s="485"/>
      <c r="R46" s="485"/>
      <c r="S46" s="485"/>
      <c r="T46" s="485"/>
      <c r="U46" s="485"/>
      <c r="V46" s="485"/>
      <c r="W46" s="485"/>
      <c r="X46" s="485"/>
      <c r="Y46" s="485"/>
      <c r="Z46" s="485"/>
      <c r="AA46" s="485"/>
      <c r="AB46" s="485"/>
      <c r="AC46" s="485"/>
      <c r="AD46" s="485"/>
      <c r="AE46" s="485"/>
      <c r="AF46" s="437"/>
    </row>
    <row r="47" spans="1:44" x14ac:dyDescent="0.2">
      <c r="A47" s="487"/>
      <c r="B47" s="487"/>
      <c r="C47" s="478"/>
      <c r="D47" s="751"/>
      <c r="E47" s="752"/>
      <c r="F47" s="752"/>
      <c r="G47" s="753"/>
      <c r="H47" s="751"/>
      <c r="I47" s="752"/>
      <c r="J47" s="753"/>
      <c r="K47" s="478"/>
      <c r="L47" s="478"/>
      <c r="M47" s="478"/>
    </row>
    <row r="48" spans="1:44" x14ac:dyDescent="0.2">
      <c r="A48" s="481"/>
      <c r="B48" s="481"/>
      <c r="C48" s="478"/>
      <c r="D48" s="751"/>
      <c r="E48" s="752"/>
      <c r="F48" s="752"/>
      <c r="G48" s="753"/>
      <c r="H48" s="751"/>
      <c r="I48" s="752"/>
      <c r="J48" s="753"/>
      <c r="K48" s="478"/>
      <c r="L48" s="478"/>
      <c r="M48" s="478"/>
    </row>
    <row r="49" spans="1:13" x14ac:dyDescent="0.2">
      <c r="A49" s="134"/>
      <c r="B49" s="134"/>
      <c r="C49" s="478"/>
      <c r="D49" s="751"/>
      <c r="E49" s="752"/>
      <c r="F49" s="752"/>
      <c r="G49" s="753"/>
      <c r="H49" s="751"/>
      <c r="I49" s="752"/>
      <c r="J49" s="753"/>
      <c r="K49" s="478"/>
      <c r="L49" s="478"/>
      <c r="M49" s="478"/>
    </row>
    <row r="50" spans="1:13" x14ac:dyDescent="0.2">
      <c r="A50" s="481"/>
      <c r="B50" s="481"/>
    </row>
    <row r="51" spans="1:13" x14ac:dyDescent="0.2">
      <c r="A51" s="488"/>
      <c r="B51" s="488"/>
    </row>
    <row r="53" spans="1:13" x14ac:dyDescent="0.2">
      <c r="C53" s="481"/>
      <c r="D53" s="481"/>
      <c r="E53" s="481"/>
    </row>
    <row r="54" spans="1:13" x14ac:dyDescent="0.2">
      <c r="C54" s="134"/>
      <c r="D54" s="134"/>
      <c r="E54" s="134"/>
    </row>
    <row r="55" spans="1:13" x14ac:dyDescent="0.2">
      <c r="C55" s="489"/>
      <c r="D55" s="489"/>
      <c r="E55" s="489"/>
    </row>
    <row r="56" spans="1:13" x14ac:dyDescent="0.2">
      <c r="C56" s="489"/>
      <c r="D56" s="489"/>
      <c r="E56" s="489"/>
    </row>
    <row r="57" spans="1:13" x14ac:dyDescent="0.2">
      <c r="C57" s="489"/>
      <c r="D57" s="489"/>
      <c r="E57" s="489"/>
    </row>
    <row r="58" spans="1:13" x14ac:dyDescent="0.2">
      <c r="C58" s="489"/>
      <c r="D58" s="489"/>
      <c r="E58" s="489"/>
    </row>
    <row r="59" spans="1:13" x14ac:dyDescent="0.2">
      <c r="C59" s="489"/>
      <c r="D59" s="489"/>
      <c r="E59" s="489"/>
    </row>
    <row r="60" spans="1:13" x14ac:dyDescent="0.2">
      <c r="C60" s="489"/>
      <c r="D60" s="489"/>
      <c r="E60" s="489"/>
    </row>
    <row r="61" spans="1:13" x14ac:dyDescent="0.2">
      <c r="C61" s="489"/>
      <c r="D61" s="489"/>
      <c r="E61" s="489"/>
    </row>
    <row r="62" spans="1:13" x14ac:dyDescent="0.2">
      <c r="C62" s="489"/>
      <c r="D62" s="489"/>
      <c r="E62" s="489"/>
    </row>
    <row r="63" spans="1:13" x14ac:dyDescent="0.2">
      <c r="C63" s="482"/>
      <c r="D63" s="482"/>
      <c r="E63" s="482"/>
    </row>
    <row r="64" spans="1:13" x14ac:dyDescent="0.2">
      <c r="C64" s="482"/>
      <c r="D64" s="482"/>
      <c r="E64" s="482"/>
    </row>
    <row r="65" spans="3:5" x14ac:dyDescent="0.2">
      <c r="C65" s="481"/>
      <c r="D65" s="481"/>
      <c r="E65" s="481"/>
    </row>
    <row r="66" spans="3:5" x14ac:dyDescent="0.2">
      <c r="C66" s="481"/>
      <c r="D66" s="481"/>
      <c r="E66" s="481"/>
    </row>
    <row r="67" spans="3:5" x14ac:dyDescent="0.2">
      <c r="C67" s="482"/>
      <c r="D67" s="482"/>
      <c r="E67" s="482"/>
    </row>
    <row r="68" spans="3:5" x14ac:dyDescent="0.2">
      <c r="C68" s="481"/>
      <c r="D68" s="481"/>
      <c r="E68" s="481"/>
    </row>
    <row r="69" spans="3:5" x14ac:dyDescent="0.2">
      <c r="C69" s="482"/>
      <c r="D69" s="482"/>
      <c r="E69" s="482"/>
    </row>
    <row r="70" spans="3:5" x14ac:dyDescent="0.2">
      <c r="C70" s="481"/>
      <c r="D70" s="481"/>
      <c r="E70" s="481"/>
    </row>
    <row r="71" spans="3:5" x14ac:dyDescent="0.2">
      <c r="C71" s="481"/>
      <c r="D71" s="481"/>
      <c r="E71" s="481"/>
    </row>
  </sheetData>
  <sheetProtection algorithmName="SHA-512" hashValue="SpuwZ+xu8H2jI+wnvLlri6aOUHsrxHncEmm7ESJSSx4O40Q4d1rNu3pVvBQQK0ujjXy6cKvjaDnogxMkDGm16w==" saltValue="7FzaJfaOJ7VEgWluO4dPtw==" spinCount="100000" sheet="1" objects="1" scenarios="1"/>
  <mergeCells count="22">
    <mergeCell ref="D48:G48"/>
    <mergeCell ref="H48:J48"/>
    <mergeCell ref="D49:G49"/>
    <mergeCell ref="H49:J49"/>
    <mergeCell ref="D45:G45"/>
    <mergeCell ref="H45:J45"/>
    <mergeCell ref="D46:G46"/>
    <mergeCell ref="H46:J46"/>
    <mergeCell ref="D47:G47"/>
    <mergeCell ref="H47:J47"/>
    <mergeCell ref="D22:G22"/>
    <mergeCell ref="H22:J22"/>
    <mergeCell ref="D23:G23"/>
    <mergeCell ref="H23:J23"/>
    <mergeCell ref="D24:G24"/>
    <mergeCell ref="H24:J24"/>
    <mergeCell ref="D19:G19"/>
    <mergeCell ref="H19:J19"/>
    <mergeCell ref="D20:G20"/>
    <mergeCell ref="H20:J20"/>
    <mergeCell ref="D21:G21"/>
    <mergeCell ref="H21:J21"/>
  </mergeCells>
  <conditionalFormatting sqref="A44:B44">
    <cfRule type="expression" dxfId="18" priority="5" stopIfTrue="1">
      <formula>#REF!="NEI"</formula>
    </cfRule>
  </conditionalFormatting>
  <conditionalFormatting sqref="A49:B49">
    <cfRule type="expression" dxfId="17" priority="6" stopIfTrue="1">
      <formula>#REF!="NEI"</formula>
    </cfRule>
  </conditionalFormatting>
  <conditionalFormatting sqref="A1:D2 F1:H2">
    <cfRule type="expression" dxfId="16" priority="24" stopIfTrue="1">
      <formula>#REF!="NEI"</formula>
    </cfRule>
  </conditionalFormatting>
  <conditionalFormatting sqref="A6:P13">
    <cfRule type="expression" dxfId="15" priority="1" stopIfTrue="1">
      <formula>#REF!="NEI"</formula>
    </cfRule>
  </conditionalFormatting>
  <conditionalFormatting sqref="C19:D49 H19:H49 K19:M49">
    <cfRule type="expression" dxfId="14" priority="23" stopIfTrue="1">
      <formula>#REF!="NEI"</formula>
    </cfRule>
  </conditionalFormatting>
  <conditionalFormatting sqref="C55:E64">
    <cfRule type="expression" dxfId="13" priority="4" stopIfTrue="1">
      <formula>#REF!="NEI"</formula>
    </cfRule>
  </conditionalFormatting>
  <conditionalFormatting sqref="C67:E67">
    <cfRule type="expression" dxfId="12" priority="11" stopIfTrue="1">
      <formula>#REF!="NEI"</formula>
    </cfRule>
  </conditionalFormatting>
  <conditionalFormatting sqref="C14:P14">
    <cfRule type="expression" dxfId="11" priority="21" stopIfTrue="1">
      <formula>#REF!="NEI"</formula>
    </cfRule>
  </conditionalFormatting>
  <conditionalFormatting sqref="Q32:AE41 Q44:AE44 Q46:AE46 C69:E69">
    <cfRule type="expression" dxfId="10" priority="12" stopIfTrue="1">
      <formula>#REF!="NEI"</formula>
    </cfRule>
  </conditionalFormatting>
  <conditionalFormatting sqref="AF28">
    <cfRule type="expression" dxfId="9" priority="13" stopIfTrue="1">
      <formula>#REF!="NEI"</formula>
    </cfRule>
  </conditionalFormatting>
  <dataValidations count="1">
    <dataValidation type="list" allowBlank="1" showInputMessage="1" showErrorMessage="1" sqref="A47:B47" xr:uid="{00000000-0002-0000-1700-000000000000}">
      <formula1>$V$2:$V$4</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Tabeller!$G$44:$G$49</xm:f>
          </x14:formula1>
          <xm:sqref>A6:A13</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0070C0"/>
  </sheetPr>
  <dimension ref="A1:W47"/>
  <sheetViews>
    <sheetView zoomScale="90" zoomScaleNormal="90" workbookViewId="0">
      <selection activeCell="A2" sqref="A2"/>
    </sheetView>
  </sheetViews>
  <sheetFormatPr baseColWidth="10" defaultColWidth="9.140625" defaultRowHeight="12.75" x14ac:dyDescent="0.2"/>
  <cols>
    <col min="1" max="1" width="28.140625" customWidth="1"/>
    <col min="2" max="2" width="26.42578125" customWidth="1"/>
    <col min="3" max="3" width="12.85546875" bestFit="1" customWidth="1"/>
    <col min="4" max="4" width="15.140625" bestFit="1" customWidth="1"/>
    <col min="5" max="7" width="12.85546875" bestFit="1" customWidth="1"/>
    <col min="8" max="8" width="15.140625" bestFit="1" customWidth="1"/>
    <col min="9" max="12" width="12.85546875" bestFit="1" customWidth="1"/>
    <col min="13" max="16" width="12.85546875" customWidth="1"/>
  </cols>
  <sheetData>
    <row r="1" spans="1:23" ht="18" x14ac:dyDescent="0.25">
      <c r="A1" s="471" t="s">
        <v>508</v>
      </c>
      <c r="B1" s="471"/>
      <c r="C1" s="471"/>
      <c r="D1" s="471"/>
      <c r="E1" s="112"/>
      <c r="F1" s="471"/>
      <c r="G1" s="471"/>
      <c r="H1" s="471"/>
      <c r="I1" s="112"/>
      <c r="J1" s="112"/>
      <c r="K1" s="112"/>
      <c r="L1" s="112"/>
      <c r="M1" s="112"/>
      <c r="N1" s="112"/>
      <c r="O1" s="112"/>
      <c r="P1" s="112"/>
      <c r="Q1" s="112"/>
      <c r="R1" s="112"/>
      <c r="S1" s="112"/>
      <c r="T1" s="112"/>
      <c r="U1" s="112"/>
      <c r="V1" s="112"/>
      <c r="W1" s="112"/>
    </row>
    <row r="2" spans="1:23" ht="18" x14ac:dyDescent="0.25">
      <c r="A2" s="471"/>
      <c r="B2" s="471"/>
      <c r="C2" s="471"/>
      <c r="D2" s="471"/>
      <c r="G2" s="473"/>
      <c r="H2" s="471"/>
      <c r="I2" s="112"/>
      <c r="J2" s="112"/>
      <c r="K2" s="112"/>
      <c r="L2" s="112"/>
      <c r="M2" s="112"/>
      <c r="N2" s="112"/>
      <c r="O2" s="112"/>
      <c r="P2" s="112"/>
      <c r="Q2" s="112"/>
      <c r="R2" s="112"/>
      <c r="S2" s="112"/>
      <c r="T2" s="112"/>
      <c r="U2" s="112"/>
      <c r="V2" s="112"/>
      <c r="W2" s="112"/>
    </row>
    <row r="3" spans="1:23" x14ac:dyDescent="0.2">
      <c r="A3" s="490" t="s">
        <v>478</v>
      </c>
      <c r="B3" s="490" t="s">
        <v>509</v>
      </c>
      <c r="C3" s="493" t="e">
        <f>'NFR-budsjett-SFF'!C3</f>
        <v>#REF!</v>
      </c>
      <c r="D3" s="493" t="e">
        <f>C3+1</f>
        <v>#REF!</v>
      </c>
      <c r="E3" s="493" t="e">
        <f t="shared" ref="E3:M3" si="0">D3+1</f>
        <v>#REF!</v>
      </c>
      <c r="F3" s="493" t="e">
        <f t="shared" si="0"/>
        <v>#REF!</v>
      </c>
      <c r="G3" s="493" t="e">
        <f t="shared" si="0"/>
        <v>#REF!</v>
      </c>
      <c r="H3" s="493" t="e">
        <f t="shared" si="0"/>
        <v>#REF!</v>
      </c>
      <c r="I3" s="493" t="e">
        <f t="shared" si="0"/>
        <v>#REF!</v>
      </c>
      <c r="J3" s="493" t="e">
        <f t="shared" si="0"/>
        <v>#REF!</v>
      </c>
      <c r="K3" s="493" t="e">
        <f t="shared" si="0"/>
        <v>#REF!</v>
      </c>
      <c r="L3" s="493" t="e">
        <f t="shared" si="0"/>
        <v>#REF!</v>
      </c>
      <c r="M3" s="493" t="e">
        <f t="shared" si="0"/>
        <v>#REF!</v>
      </c>
      <c r="N3" s="493" t="e">
        <f t="shared" ref="N3" si="1">M3+1</f>
        <v>#REF!</v>
      </c>
      <c r="O3" s="493" t="e">
        <f t="shared" ref="O3" si="2">N3+1</f>
        <v>#REF!</v>
      </c>
      <c r="P3" s="225" t="s">
        <v>141</v>
      </c>
      <c r="Q3" s="112"/>
      <c r="R3" s="112"/>
      <c r="S3" s="112"/>
      <c r="T3" s="112"/>
      <c r="U3" s="112"/>
      <c r="V3" s="112"/>
      <c r="W3" s="112"/>
    </row>
    <row r="4" spans="1:23" x14ac:dyDescent="0.2">
      <c r="A4" s="475" t="s">
        <v>15</v>
      </c>
      <c r="B4" s="491"/>
      <c r="C4" s="476"/>
      <c r="D4" s="476"/>
      <c r="E4" s="476"/>
      <c r="F4" s="476"/>
      <c r="G4" s="476"/>
      <c r="H4" s="476"/>
      <c r="I4" s="476"/>
      <c r="J4" s="476"/>
      <c r="K4" s="476"/>
      <c r="L4" s="476"/>
      <c r="M4" s="476"/>
      <c r="N4" s="476"/>
      <c r="O4" s="476"/>
      <c r="P4" s="429">
        <f>SUM(C4:O4)</f>
        <v>0</v>
      </c>
      <c r="Q4" s="112"/>
      <c r="R4" s="112"/>
      <c r="S4" s="112"/>
      <c r="T4" s="112"/>
      <c r="U4" s="112"/>
      <c r="V4" s="112"/>
      <c r="W4" s="112"/>
    </row>
    <row r="5" spans="1:23" x14ac:dyDescent="0.2">
      <c r="A5" s="475"/>
      <c r="B5" s="491"/>
      <c r="C5" s="476"/>
      <c r="D5" s="476"/>
      <c r="E5" s="476"/>
      <c r="F5" s="476"/>
      <c r="G5" s="476"/>
      <c r="H5" s="476"/>
      <c r="I5" s="476"/>
      <c r="J5" s="476"/>
      <c r="K5" s="476"/>
      <c r="L5" s="476"/>
      <c r="M5" s="476"/>
      <c r="N5" s="476"/>
      <c r="O5" s="476"/>
      <c r="P5" s="429">
        <f t="shared" ref="P5:P15" si="3">SUM(C5:O5)</f>
        <v>0</v>
      </c>
      <c r="Q5" s="112"/>
      <c r="R5" s="112"/>
      <c r="S5" s="112"/>
      <c r="T5" s="112"/>
      <c r="U5" s="112"/>
      <c r="V5" s="112"/>
      <c r="W5" s="112"/>
    </row>
    <row r="6" spans="1:23" x14ac:dyDescent="0.2">
      <c r="A6" s="475"/>
      <c r="B6" s="492"/>
      <c r="C6" s="476"/>
      <c r="D6" s="476"/>
      <c r="E6" s="476"/>
      <c r="F6" s="476"/>
      <c r="G6" s="476"/>
      <c r="H6" s="476"/>
      <c r="I6" s="476"/>
      <c r="J6" s="476"/>
      <c r="K6" s="476"/>
      <c r="L6" s="476"/>
      <c r="M6" s="476"/>
      <c r="N6" s="476"/>
      <c r="O6" s="476"/>
      <c r="P6" s="429">
        <f t="shared" si="3"/>
        <v>0</v>
      </c>
      <c r="Q6" s="112"/>
      <c r="R6" s="112"/>
      <c r="S6" s="112"/>
      <c r="T6" s="112"/>
      <c r="U6" s="112"/>
      <c r="V6" s="112"/>
      <c r="W6" s="112"/>
    </row>
    <row r="7" spans="1:23" x14ac:dyDescent="0.2">
      <c r="A7" s="475"/>
      <c r="B7" s="492"/>
      <c r="C7" s="476"/>
      <c r="D7" s="476"/>
      <c r="E7" s="476"/>
      <c r="F7" s="476"/>
      <c r="G7" s="476"/>
      <c r="H7" s="476"/>
      <c r="I7" s="476"/>
      <c r="J7" s="476"/>
      <c r="K7" s="476"/>
      <c r="L7" s="476"/>
      <c r="M7" s="476"/>
      <c r="N7" s="476"/>
      <c r="O7" s="476"/>
      <c r="P7" s="429">
        <f t="shared" si="3"/>
        <v>0</v>
      </c>
      <c r="Q7" s="112"/>
      <c r="R7" s="112"/>
      <c r="S7" s="112"/>
      <c r="T7" s="112"/>
      <c r="U7" s="112"/>
      <c r="V7" s="112"/>
      <c r="W7" s="112"/>
    </row>
    <row r="8" spans="1:23" x14ac:dyDescent="0.2">
      <c r="A8" s="475"/>
      <c r="B8" s="492"/>
      <c r="C8" s="476"/>
      <c r="D8" s="476"/>
      <c r="E8" s="476"/>
      <c r="F8" s="476"/>
      <c r="G8" s="476"/>
      <c r="H8" s="476"/>
      <c r="I8" s="476"/>
      <c r="J8" s="476"/>
      <c r="K8" s="476"/>
      <c r="L8" s="476"/>
      <c r="M8" s="476"/>
      <c r="N8" s="476"/>
      <c r="O8" s="476"/>
      <c r="P8" s="429">
        <f t="shared" si="3"/>
        <v>0</v>
      </c>
      <c r="Q8" s="112"/>
      <c r="R8" s="112"/>
      <c r="S8" s="112"/>
      <c r="T8" s="112"/>
      <c r="U8" s="112"/>
      <c r="V8" s="112"/>
      <c r="W8" s="112"/>
    </row>
    <row r="9" spans="1:23" x14ac:dyDescent="0.2">
      <c r="A9" s="475"/>
      <c r="B9" s="492"/>
      <c r="C9" s="476"/>
      <c r="D9" s="476"/>
      <c r="E9" s="476"/>
      <c r="F9" s="476"/>
      <c r="G9" s="476"/>
      <c r="H9" s="476"/>
      <c r="I9" s="476"/>
      <c r="J9" s="476"/>
      <c r="K9" s="476"/>
      <c r="L9" s="476"/>
      <c r="M9" s="476"/>
      <c r="N9" s="476"/>
      <c r="O9" s="476"/>
      <c r="P9" s="429">
        <f t="shared" si="3"/>
        <v>0</v>
      </c>
      <c r="Q9" s="112"/>
      <c r="R9" s="112"/>
      <c r="S9" s="112"/>
      <c r="T9" s="112"/>
      <c r="U9" s="112"/>
      <c r="V9" s="112"/>
      <c r="W9" s="112"/>
    </row>
    <row r="10" spans="1:23" x14ac:dyDescent="0.2">
      <c r="A10" s="475"/>
      <c r="B10" s="492"/>
      <c r="C10" s="476"/>
      <c r="D10" s="476"/>
      <c r="E10" s="476"/>
      <c r="F10" s="476"/>
      <c r="G10" s="476"/>
      <c r="H10" s="476"/>
      <c r="I10" s="476"/>
      <c r="J10" s="476"/>
      <c r="K10" s="476"/>
      <c r="L10" s="476"/>
      <c r="M10" s="476"/>
      <c r="N10" s="476"/>
      <c r="O10" s="476"/>
      <c r="P10" s="429">
        <f t="shared" si="3"/>
        <v>0</v>
      </c>
      <c r="Q10" s="112"/>
      <c r="R10" s="112"/>
      <c r="S10" s="112"/>
      <c r="T10" s="112"/>
      <c r="U10" s="112"/>
      <c r="V10" s="112"/>
      <c r="W10" s="112"/>
    </row>
    <row r="11" spans="1:23" x14ac:dyDescent="0.2">
      <c r="A11" s="475"/>
      <c r="B11" s="492"/>
      <c r="C11" s="476"/>
      <c r="D11" s="476"/>
      <c r="E11" s="476"/>
      <c r="F11" s="476"/>
      <c r="G11" s="476"/>
      <c r="H11" s="476"/>
      <c r="I11" s="476"/>
      <c r="J11" s="476"/>
      <c r="K11" s="476"/>
      <c r="L11" s="476"/>
      <c r="M11" s="476"/>
      <c r="N11" s="476"/>
      <c r="O11" s="476"/>
      <c r="P11" s="429">
        <f t="shared" si="3"/>
        <v>0</v>
      </c>
      <c r="Q11" s="112"/>
      <c r="R11" s="112"/>
      <c r="S11" s="112"/>
      <c r="T11" s="112"/>
      <c r="U11" s="112"/>
      <c r="V11" s="112"/>
      <c r="W11" s="112"/>
    </row>
    <row r="12" spans="1:23" x14ac:dyDescent="0.2">
      <c r="A12" s="475"/>
      <c r="B12" s="492"/>
      <c r="C12" s="476"/>
      <c r="D12" s="476"/>
      <c r="E12" s="476"/>
      <c r="F12" s="476"/>
      <c r="G12" s="476"/>
      <c r="H12" s="476"/>
      <c r="I12" s="476"/>
      <c r="J12" s="476"/>
      <c r="K12" s="476"/>
      <c r="L12" s="476"/>
      <c r="M12" s="476"/>
      <c r="N12" s="476"/>
      <c r="O12" s="476"/>
      <c r="P12" s="429">
        <f t="shared" si="3"/>
        <v>0</v>
      </c>
      <c r="Q12" s="112"/>
      <c r="R12" s="112"/>
      <c r="S12" s="112"/>
      <c r="T12" s="112"/>
      <c r="U12" s="112"/>
      <c r="V12" s="112"/>
      <c r="W12" s="112"/>
    </row>
    <row r="13" spans="1:23" x14ac:dyDescent="0.2">
      <c r="A13" s="475"/>
      <c r="B13" s="492"/>
      <c r="C13" s="476"/>
      <c r="D13" s="476"/>
      <c r="E13" s="476"/>
      <c r="F13" s="476"/>
      <c r="G13" s="476"/>
      <c r="H13" s="476"/>
      <c r="I13" s="476"/>
      <c r="J13" s="476"/>
      <c r="K13" s="476"/>
      <c r="L13" s="476"/>
      <c r="M13" s="476"/>
      <c r="N13" s="476"/>
      <c r="O13" s="476"/>
      <c r="P13" s="429">
        <f t="shared" si="3"/>
        <v>0</v>
      </c>
      <c r="Q13" s="112"/>
      <c r="R13" s="112"/>
      <c r="S13" s="112"/>
      <c r="T13" s="112"/>
      <c r="U13" s="112"/>
      <c r="V13" s="112"/>
      <c r="W13" s="112"/>
    </row>
    <row r="14" spans="1:23" x14ac:dyDescent="0.2">
      <c r="A14" s="475"/>
      <c r="B14" s="492"/>
      <c r="C14" s="476"/>
      <c r="D14" s="476"/>
      <c r="E14" s="476"/>
      <c r="F14" s="476"/>
      <c r="G14" s="476"/>
      <c r="H14" s="476"/>
      <c r="I14" s="476"/>
      <c r="J14" s="476"/>
      <c r="K14" s="476"/>
      <c r="L14" s="476"/>
      <c r="M14" s="476"/>
      <c r="N14" s="476"/>
      <c r="O14" s="476"/>
      <c r="P14" s="429">
        <f t="shared" si="3"/>
        <v>0</v>
      </c>
      <c r="Q14" s="112"/>
      <c r="R14" s="112"/>
      <c r="S14" s="112"/>
      <c r="T14" s="112"/>
      <c r="U14" s="112"/>
      <c r="V14" s="112"/>
      <c r="W14" s="112"/>
    </row>
    <row r="15" spans="1:23" x14ac:dyDescent="0.2">
      <c r="A15" s="475"/>
      <c r="B15" s="492"/>
      <c r="C15" s="476"/>
      <c r="D15" s="476"/>
      <c r="E15" s="476"/>
      <c r="F15" s="476"/>
      <c r="G15" s="476"/>
      <c r="H15" s="476"/>
      <c r="I15" s="476"/>
      <c r="J15" s="476"/>
      <c r="K15" s="476"/>
      <c r="L15" s="476"/>
      <c r="M15" s="476"/>
      <c r="N15" s="476"/>
      <c r="O15" s="476"/>
      <c r="P15" s="429">
        <f t="shared" si="3"/>
        <v>0</v>
      </c>
      <c r="Q15" s="112"/>
      <c r="R15" s="112"/>
      <c r="S15" s="112"/>
      <c r="T15" s="112"/>
      <c r="U15" s="112"/>
      <c r="V15" s="112"/>
      <c r="W15" s="112"/>
    </row>
    <row r="16" spans="1:23" ht="15" x14ac:dyDescent="0.25">
      <c r="A16" s="437" t="s">
        <v>409</v>
      </c>
      <c r="B16" s="437"/>
      <c r="C16" s="13">
        <f t="shared" ref="C16:P16" si="4">SUM(C4:C15)</f>
        <v>0</v>
      </c>
      <c r="D16" s="13">
        <f t="shared" si="4"/>
        <v>0</v>
      </c>
      <c r="E16" s="13">
        <f t="shared" si="4"/>
        <v>0</v>
      </c>
      <c r="F16" s="13">
        <f t="shared" si="4"/>
        <v>0</v>
      </c>
      <c r="G16" s="13">
        <f t="shared" si="4"/>
        <v>0</v>
      </c>
      <c r="H16" s="13">
        <f t="shared" si="4"/>
        <v>0</v>
      </c>
      <c r="I16" s="13">
        <f t="shared" si="4"/>
        <v>0</v>
      </c>
      <c r="J16" s="13">
        <f t="shared" si="4"/>
        <v>0</v>
      </c>
      <c r="K16" s="13">
        <f t="shared" si="4"/>
        <v>0</v>
      </c>
      <c r="L16" s="13">
        <f t="shared" si="4"/>
        <v>0</v>
      </c>
      <c r="M16" s="13">
        <f t="shared" si="4"/>
        <v>0</v>
      </c>
      <c r="N16" s="13">
        <f t="shared" ref="N16:O16" si="5">SUM(N4:N15)</f>
        <v>0</v>
      </c>
      <c r="O16" s="13">
        <f t="shared" si="5"/>
        <v>0</v>
      </c>
      <c r="P16" s="13">
        <f t="shared" si="4"/>
        <v>0</v>
      </c>
      <c r="Q16" s="112"/>
      <c r="R16" s="112"/>
      <c r="S16" s="112"/>
      <c r="T16" s="112"/>
      <c r="U16" s="112"/>
      <c r="V16" s="112"/>
      <c r="W16" s="112"/>
    </row>
    <row r="17" spans="1:23" x14ac:dyDescent="0.2">
      <c r="A17" s="379"/>
      <c r="B17" s="379"/>
      <c r="C17" s="477"/>
      <c r="D17" s="477"/>
      <c r="E17" s="477"/>
      <c r="F17" s="477"/>
      <c r="G17" s="477"/>
      <c r="H17" s="477"/>
      <c r="I17" s="477"/>
      <c r="J17" s="477"/>
      <c r="K17" s="477"/>
      <c r="L17" s="477"/>
      <c r="M17" s="477"/>
      <c r="N17" s="477"/>
      <c r="O17" s="477"/>
      <c r="P17" s="477"/>
      <c r="Q17" s="112"/>
      <c r="R17" s="112"/>
      <c r="S17" s="112"/>
      <c r="T17" s="112"/>
      <c r="U17" s="112"/>
      <c r="V17" s="112"/>
      <c r="W17" s="112"/>
    </row>
    <row r="18" spans="1:23" x14ac:dyDescent="0.2">
      <c r="A18" s="112"/>
      <c r="B18" s="112"/>
      <c r="C18" s="112"/>
      <c r="D18" s="112"/>
      <c r="E18" s="112"/>
      <c r="F18" s="112"/>
      <c r="G18" s="112"/>
      <c r="H18" s="112"/>
      <c r="I18" s="112"/>
      <c r="J18" s="112"/>
      <c r="K18" s="112"/>
      <c r="L18" s="112"/>
      <c r="M18" s="112"/>
      <c r="N18" s="112"/>
      <c r="O18" s="112"/>
      <c r="P18" s="112"/>
      <c r="Q18" s="112"/>
      <c r="R18" s="112"/>
      <c r="S18" s="112"/>
      <c r="T18" s="112"/>
      <c r="U18" s="112"/>
      <c r="V18" s="112"/>
      <c r="W18" s="112"/>
    </row>
    <row r="19" spans="1:23" x14ac:dyDescent="0.2">
      <c r="A19" s="437" t="s">
        <v>510</v>
      </c>
      <c r="B19" s="437"/>
      <c r="C19" s="112"/>
      <c r="D19" s="112"/>
      <c r="E19" s="112"/>
      <c r="F19" s="112"/>
      <c r="G19" s="112"/>
      <c r="H19" s="112"/>
      <c r="I19" s="112"/>
      <c r="J19" s="112"/>
      <c r="K19" s="112"/>
      <c r="L19" s="112"/>
      <c r="M19" s="112"/>
      <c r="N19" s="112"/>
      <c r="O19" s="112"/>
      <c r="P19" s="112"/>
      <c r="Q19" s="112"/>
      <c r="R19" s="112"/>
      <c r="S19" s="112"/>
      <c r="T19" s="112"/>
      <c r="U19" s="112"/>
      <c r="V19" s="112"/>
      <c r="W19" s="112"/>
    </row>
    <row r="20" spans="1:23" x14ac:dyDescent="0.2">
      <c r="A20" s="112"/>
      <c r="B20" s="112"/>
      <c r="C20" s="112"/>
      <c r="D20" s="437" t="s">
        <v>511</v>
      </c>
      <c r="E20" s="437"/>
      <c r="F20" s="437"/>
      <c r="G20" s="437"/>
      <c r="H20" s="437" t="s">
        <v>512</v>
      </c>
      <c r="I20" s="112"/>
      <c r="J20" s="112"/>
      <c r="K20" s="112"/>
      <c r="L20" s="112"/>
      <c r="M20" s="112"/>
      <c r="N20" s="112"/>
      <c r="O20" s="112"/>
      <c r="P20" s="112"/>
      <c r="Q20" s="112"/>
      <c r="R20" s="112"/>
      <c r="S20" s="112"/>
      <c r="T20" s="112"/>
      <c r="U20" s="112"/>
      <c r="V20" s="112"/>
      <c r="W20" s="112"/>
    </row>
    <row r="21" spans="1:23" x14ac:dyDescent="0.2">
      <c r="A21" s="112"/>
      <c r="B21" s="112"/>
      <c r="C21" s="112"/>
      <c r="D21" s="754"/>
      <c r="E21" s="755"/>
      <c r="F21" s="755"/>
      <c r="G21" s="756"/>
      <c r="H21" s="754"/>
      <c r="I21" s="755"/>
      <c r="J21" s="756"/>
      <c r="K21" s="112"/>
      <c r="L21" s="112"/>
      <c r="M21" s="112"/>
      <c r="N21" s="112"/>
      <c r="O21" s="112"/>
      <c r="P21" s="112"/>
      <c r="Q21" s="112"/>
      <c r="R21" s="112"/>
      <c r="S21" s="112"/>
      <c r="T21" s="112"/>
      <c r="U21" s="112"/>
      <c r="V21" s="112"/>
      <c r="W21" s="112"/>
    </row>
    <row r="22" spans="1:23" x14ac:dyDescent="0.2">
      <c r="A22" s="112"/>
      <c r="B22" s="112"/>
      <c r="C22" s="112"/>
      <c r="D22" s="540"/>
      <c r="E22" s="541"/>
      <c r="F22" s="541"/>
      <c r="G22" s="542"/>
      <c r="H22" s="754"/>
      <c r="I22" s="755"/>
      <c r="J22" s="756"/>
      <c r="K22" s="112"/>
      <c r="L22" s="112"/>
      <c r="M22" s="112"/>
      <c r="N22" s="112"/>
      <c r="O22" s="112"/>
      <c r="P22" s="112"/>
      <c r="Q22" s="112"/>
      <c r="R22" s="112"/>
      <c r="S22" s="112"/>
      <c r="T22" s="112"/>
      <c r="U22" s="112"/>
      <c r="V22" s="112"/>
      <c r="W22" s="112"/>
    </row>
    <row r="23" spans="1:23" x14ac:dyDescent="0.2">
      <c r="A23" s="112"/>
      <c r="B23" s="112"/>
      <c r="C23" s="112"/>
      <c r="D23" s="540"/>
      <c r="E23" s="541"/>
      <c r="F23" s="541"/>
      <c r="G23" s="542"/>
      <c r="H23" s="754"/>
      <c r="I23" s="755"/>
      <c r="J23" s="756"/>
      <c r="K23" s="112"/>
      <c r="L23" s="112"/>
      <c r="M23" s="112"/>
      <c r="N23" s="112"/>
      <c r="O23" s="112"/>
      <c r="P23" s="112"/>
      <c r="Q23" s="112"/>
      <c r="R23" s="112"/>
      <c r="S23" s="112"/>
      <c r="T23" s="112"/>
      <c r="U23" s="112"/>
      <c r="V23" s="112"/>
      <c r="W23" s="112"/>
    </row>
    <row r="24" spans="1:23" x14ac:dyDescent="0.2">
      <c r="A24" s="112"/>
      <c r="B24" s="112"/>
      <c r="C24" s="112"/>
      <c r="D24" s="540"/>
      <c r="E24" s="541"/>
      <c r="F24" s="541"/>
      <c r="G24" s="542"/>
      <c r="H24" s="754"/>
      <c r="I24" s="755"/>
      <c r="J24" s="756"/>
      <c r="K24" s="112"/>
      <c r="L24" s="112"/>
      <c r="M24" s="112"/>
      <c r="N24" s="112"/>
      <c r="O24" s="112"/>
      <c r="P24" s="112"/>
      <c r="Q24" s="112"/>
      <c r="R24" s="112"/>
      <c r="S24" s="112"/>
      <c r="T24" s="112"/>
      <c r="U24" s="112"/>
      <c r="V24" s="112"/>
      <c r="W24" s="112"/>
    </row>
    <row r="25" spans="1:23" x14ac:dyDescent="0.2">
      <c r="A25" s="112"/>
      <c r="B25" s="112"/>
      <c r="C25" s="112"/>
      <c r="D25" s="540"/>
      <c r="E25" s="541"/>
      <c r="F25" s="541"/>
      <c r="G25" s="542"/>
      <c r="H25" s="754"/>
      <c r="I25" s="755"/>
      <c r="J25" s="756"/>
      <c r="K25" s="112"/>
      <c r="L25" s="112"/>
      <c r="M25" s="112"/>
      <c r="N25" s="112"/>
      <c r="O25" s="112"/>
      <c r="P25" s="112"/>
      <c r="Q25" s="112"/>
      <c r="R25" s="112"/>
      <c r="S25" s="112"/>
      <c r="T25" s="112"/>
      <c r="U25" s="112"/>
      <c r="V25" s="112"/>
      <c r="W25" s="112"/>
    </row>
    <row r="26" spans="1:23" x14ac:dyDescent="0.2">
      <c r="A26" s="112"/>
      <c r="B26" s="112"/>
      <c r="C26" s="112"/>
      <c r="D26" s="540"/>
      <c r="E26" s="541"/>
      <c r="F26" s="541"/>
      <c r="G26" s="542"/>
      <c r="H26" s="754"/>
      <c r="I26" s="755"/>
      <c r="J26" s="756"/>
      <c r="K26" s="112"/>
      <c r="L26" s="112"/>
      <c r="M26" s="112"/>
      <c r="N26" s="112"/>
      <c r="O26" s="112"/>
      <c r="P26" s="112"/>
      <c r="Q26" s="112"/>
      <c r="R26" s="112"/>
      <c r="S26" s="112"/>
      <c r="T26" s="112"/>
      <c r="U26" s="112"/>
      <c r="V26" s="112"/>
      <c r="W26" s="112"/>
    </row>
    <row r="27" spans="1:23" x14ac:dyDescent="0.2">
      <c r="A27" s="112"/>
      <c r="B27" s="112"/>
      <c r="C27" s="112"/>
      <c r="D27" s="540"/>
      <c r="E27" s="541"/>
      <c r="F27" s="541"/>
      <c r="G27" s="542"/>
      <c r="H27" s="754"/>
      <c r="I27" s="755"/>
      <c r="J27" s="756"/>
      <c r="K27" s="112"/>
      <c r="L27" s="112"/>
      <c r="M27" s="112"/>
      <c r="N27" s="112"/>
      <c r="O27" s="112"/>
      <c r="P27" s="112"/>
      <c r="Q27" s="112"/>
      <c r="R27" s="112"/>
      <c r="S27" s="112"/>
      <c r="T27" s="112"/>
      <c r="U27" s="112"/>
      <c r="V27" s="112"/>
      <c r="W27" s="112"/>
    </row>
    <row r="28" spans="1:23" x14ac:dyDescent="0.2">
      <c r="A28" s="112"/>
      <c r="B28" s="112"/>
      <c r="C28" s="112"/>
      <c r="D28" s="540"/>
      <c r="E28" s="541"/>
      <c r="F28" s="541"/>
      <c r="G28" s="542"/>
      <c r="H28" s="754"/>
      <c r="I28" s="755"/>
      <c r="J28" s="756"/>
      <c r="K28" s="112"/>
      <c r="L28" s="112"/>
      <c r="M28" s="112"/>
      <c r="N28" s="112"/>
      <c r="O28" s="112"/>
      <c r="P28" s="112"/>
      <c r="Q28" s="112"/>
      <c r="R28" s="112"/>
      <c r="S28" s="112"/>
      <c r="T28" s="112"/>
      <c r="U28" s="112"/>
      <c r="V28" s="112"/>
      <c r="W28" s="112"/>
    </row>
    <row r="29" spans="1:23" x14ac:dyDescent="0.2">
      <c r="A29" s="112"/>
      <c r="B29" s="112"/>
      <c r="C29" s="112"/>
      <c r="D29" s="540"/>
      <c r="E29" s="541"/>
      <c r="F29" s="541"/>
      <c r="G29" s="542"/>
      <c r="H29" s="754"/>
      <c r="I29" s="755"/>
      <c r="J29" s="756"/>
      <c r="K29" s="112"/>
      <c r="L29" s="112"/>
      <c r="M29" s="112"/>
      <c r="N29" s="112"/>
      <c r="O29" s="112"/>
      <c r="P29" s="112"/>
      <c r="Q29" s="112"/>
      <c r="R29" s="112"/>
      <c r="S29" s="112"/>
      <c r="T29" s="112"/>
      <c r="U29" s="112"/>
      <c r="V29" s="112"/>
      <c r="W29" s="112"/>
    </row>
    <row r="30" spans="1:23" x14ac:dyDescent="0.2">
      <c r="A30" s="112"/>
      <c r="B30" s="112"/>
      <c r="C30" s="112"/>
      <c r="D30" s="540"/>
      <c r="E30" s="541"/>
      <c r="F30" s="541"/>
      <c r="G30" s="542"/>
      <c r="H30" s="754"/>
      <c r="I30" s="755"/>
      <c r="J30" s="756"/>
      <c r="K30" s="112"/>
      <c r="L30" s="112"/>
      <c r="M30" s="112"/>
      <c r="N30" s="112"/>
      <c r="O30" s="112"/>
      <c r="P30" s="112"/>
      <c r="Q30" s="112"/>
      <c r="R30" s="112"/>
      <c r="S30" s="112"/>
      <c r="T30" s="112"/>
      <c r="U30" s="112"/>
      <c r="V30" s="112"/>
      <c r="W30" s="112"/>
    </row>
    <row r="31" spans="1:23" x14ac:dyDescent="0.2">
      <c r="A31" s="112"/>
      <c r="B31" s="112"/>
      <c r="C31" s="112"/>
      <c r="D31" s="540"/>
      <c r="E31" s="541"/>
      <c r="F31" s="541"/>
      <c r="G31" s="542"/>
      <c r="H31" s="754"/>
      <c r="I31" s="755"/>
      <c r="J31" s="756"/>
      <c r="K31" s="112"/>
      <c r="L31" s="112"/>
      <c r="M31" s="112"/>
      <c r="N31" s="112"/>
      <c r="O31" s="112"/>
      <c r="P31" s="112"/>
      <c r="Q31" s="112"/>
      <c r="R31" s="112"/>
      <c r="S31" s="112"/>
      <c r="T31" s="112"/>
      <c r="U31" s="112"/>
      <c r="V31" s="112"/>
      <c r="W31" s="112"/>
    </row>
    <row r="32" spans="1:23" x14ac:dyDescent="0.2">
      <c r="A32" s="112"/>
      <c r="B32" s="112"/>
      <c r="C32" s="112"/>
      <c r="D32" s="540"/>
      <c r="E32" s="541"/>
      <c r="F32" s="541"/>
      <c r="G32" s="542"/>
      <c r="H32" s="754"/>
      <c r="I32" s="755"/>
      <c r="J32" s="756"/>
      <c r="K32" s="112"/>
      <c r="L32" s="112"/>
      <c r="M32" s="112"/>
      <c r="N32" s="112"/>
      <c r="O32" s="112"/>
      <c r="P32" s="112"/>
      <c r="Q32" s="112"/>
      <c r="R32" s="112"/>
      <c r="S32" s="112"/>
      <c r="T32" s="112"/>
      <c r="U32" s="112"/>
      <c r="V32" s="112"/>
      <c r="W32" s="112"/>
    </row>
    <row r="33" spans="1:23" x14ac:dyDescent="0.2">
      <c r="A33" s="112"/>
      <c r="B33" s="112"/>
      <c r="C33" s="112"/>
      <c r="D33" s="540"/>
      <c r="E33" s="541"/>
      <c r="F33" s="541"/>
      <c r="G33" s="542"/>
      <c r="H33" s="754"/>
      <c r="I33" s="755"/>
      <c r="J33" s="756"/>
      <c r="K33" s="112"/>
      <c r="L33" s="112"/>
      <c r="M33" s="112"/>
      <c r="N33" s="112"/>
      <c r="O33" s="112"/>
      <c r="P33" s="112"/>
      <c r="Q33" s="112"/>
      <c r="R33" s="112"/>
      <c r="S33" s="112"/>
      <c r="T33" s="112"/>
      <c r="U33" s="112"/>
      <c r="V33" s="112"/>
      <c r="W33" s="112"/>
    </row>
    <row r="34" spans="1:23" x14ac:dyDescent="0.2">
      <c r="A34" s="112"/>
      <c r="B34" s="112"/>
      <c r="C34" s="112"/>
      <c r="D34" s="540"/>
      <c r="E34" s="541"/>
      <c r="F34" s="541"/>
      <c r="G34" s="542"/>
      <c r="H34" s="754"/>
      <c r="I34" s="755"/>
      <c r="J34" s="756"/>
      <c r="K34" s="112"/>
      <c r="L34" s="112"/>
      <c r="M34" s="112"/>
      <c r="N34" s="112"/>
      <c r="O34" s="112"/>
      <c r="P34" s="112"/>
      <c r="Q34" s="112"/>
      <c r="R34" s="112"/>
      <c r="S34" s="112"/>
      <c r="T34" s="112"/>
      <c r="U34" s="112"/>
      <c r="V34" s="112"/>
      <c r="W34" s="112"/>
    </row>
    <row r="35" spans="1:23" x14ac:dyDescent="0.2">
      <c r="A35" s="112"/>
      <c r="B35" s="112"/>
      <c r="C35" s="112"/>
      <c r="D35" s="540"/>
      <c r="E35" s="541"/>
      <c r="F35" s="541"/>
      <c r="G35" s="542"/>
      <c r="H35" s="754"/>
      <c r="I35" s="755"/>
      <c r="J35" s="756"/>
      <c r="K35" s="112"/>
      <c r="L35" s="112"/>
      <c r="M35" s="112"/>
      <c r="N35" s="112"/>
      <c r="O35" s="112"/>
      <c r="P35" s="112"/>
      <c r="Q35" s="112"/>
      <c r="R35" s="112"/>
      <c r="S35" s="112"/>
      <c r="T35" s="112"/>
      <c r="U35" s="112"/>
      <c r="V35" s="112"/>
      <c r="W35" s="112"/>
    </row>
    <row r="36" spans="1:23" x14ac:dyDescent="0.2">
      <c r="A36" s="112"/>
      <c r="B36" s="112"/>
      <c r="C36" s="112"/>
      <c r="D36" s="540"/>
      <c r="E36" s="541"/>
      <c r="F36" s="541"/>
      <c r="G36" s="542"/>
      <c r="H36" s="754"/>
      <c r="I36" s="755"/>
      <c r="J36" s="756"/>
      <c r="K36" s="112"/>
      <c r="L36" s="112"/>
      <c r="M36" s="112"/>
      <c r="N36" s="112"/>
      <c r="O36" s="112"/>
      <c r="P36" s="112"/>
      <c r="Q36" s="112"/>
      <c r="R36" s="112"/>
      <c r="S36" s="437"/>
      <c r="T36" s="437"/>
      <c r="U36" s="437"/>
      <c r="V36" s="437"/>
      <c r="W36" s="437"/>
    </row>
    <row r="37" spans="1:23" x14ac:dyDescent="0.2">
      <c r="A37" s="112"/>
      <c r="B37" s="112"/>
      <c r="C37" s="112"/>
      <c r="D37" s="540"/>
      <c r="E37" s="541"/>
      <c r="F37" s="541"/>
      <c r="G37" s="542"/>
      <c r="H37" s="754"/>
      <c r="I37" s="755"/>
      <c r="J37" s="756"/>
      <c r="K37" s="112"/>
      <c r="L37" s="112"/>
      <c r="M37" s="112"/>
      <c r="N37" s="112"/>
      <c r="O37" s="112"/>
      <c r="P37" s="112"/>
      <c r="Q37" s="112"/>
      <c r="R37" s="112"/>
      <c r="S37" s="485"/>
      <c r="T37" s="485"/>
      <c r="U37" s="485"/>
      <c r="V37" s="485"/>
      <c r="W37" s="485"/>
    </row>
    <row r="38" spans="1:23" x14ac:dyDescent="0.2">
      <c r="A38" s="112"/>
      <c r="B38" s="112"/>
      <c r="C38" s="112"/>
      <c r="D38" s="540"/>
      <c r="E38" s="541"/>
      <c r="F38" s="541"/>
      <c r="G38" s="542"/>
      <c r="H38" s="754"/>
      <c r="I38" s="755"/>
      <c r="J38" s="756"/>
      <c r="K38" s="112"/>
      <c r="L38" s="112"/>
      <c r="M38" s="112"/>
      <c r="N38" s="112"/>
      <c r="O38" s="112"/>
      <c r="P38" s="112"/>
      <c r="Q38" s="112"/>
      <c r="R38" s="112"/>
      <c r="S38" s="485"/>
      <c r="T38" s="485"/>
      <c r="U38" s="485"/>
      <c r="V38" s="485"/>
      <c r="W38" s="485"/>
    </row>
    <row r="39" spans="1:23" x14ac:dyDescent="0.2">
      <c r="A39" s="112"/>
      <c r="B39" s="112"/>
      <c r="C39" s="112"/>
      <c r="D39" s="540"/>
      <c r="E39" s="541"/>
      <c r="F39" s="541"/>
      <c r="G39" s="542"/>
      <c r="H39" s="754"/>
      <c r="I39" s="755"/>
      <c r="J39" s="756"/>
      <c r="K39" s="112"/>
      <c r="L39" s="112"/>
      <c r="M39" s="112"/>
      <c r="N39" s="112"/>
      <c r="O39" s="112"/>
      <c r="P39" s="112"/>
      <c r="Q39" s="112"/>
      <c r="R39" s="112"/>
      <c r="S39" s="485"/>
      <c r="T39" s="485"/>
      <c r="U39" s="485"/>
      <c r="V39" s="485"/>
      <c r="W39" s="485"/>
    </row>
    <row r="40" spans="1:23" x14ac:dyDescent="0.2">
      <c r="A40" s="112"/>
      <c r="B40" s="112"/>
      <c r="C40" s="112"/>
      <c r="D40" s="540"/>
      <c r="E40" s="541"/>
      <c r="F40" s="541"/>
      <c r="G40" s="542"/>
      <c r="H40" s="754"/>
      <c r="I40" s="755"/>
      <c r="J40" s="756"/>
      <c r="K40" s="112"/>
      <c r="L40" s="112"/>
      <c r="M40" s="112"/>
      <c r="N40" s="112"/>
      <c r="O40" s="112"/>
      <c r="P40" s="112"/>
      <c r="Q40" s="112"/>
      <c r="R40" s="112"/>
      <c r="S40" s="485"/>
      <c r="T40" s="485"/>
      <c r="U40" s="485"/>
      <c r="V40" s="485"/>
      <c r="W40" s="485"/>
    </row>
    <row r="41" spans="1:23" x14ac:dyDescent="0.2">
      <c r="A41" s="112"/>
      <c r="B41" s="112"/>
      <c r="C41" s="112"/>
      <c r="D41" s="540"/>
      <c r="E41" s="541"/>
      <c r="F41" s="541"/>
      <c r="G41" s="542"/>
      <c r="H41" s="754"/>
      <c r="I41" s="755"/>
      <c r="J41" s="756"/>
      <c r="K41" s="112"/>
      <c r="L41" s="112"/>
      <c r="M41" s="112"/>
      <c r="N41" s="112"/>
      <c r="O41" s="112"/>
      <c r="P41" s="112"/>
      <c r="Q41" s="112"/>
      <c r="R41" s="112"/>
      <c r="S41" s="485"/>
      <c r="T41" s="485"/>
      <c r="U41" s="485"/>
      <c r="V41" s="485"/>
      <c r="W41" s="485"/>
    </row>
    <row r="42" spans="1:23" x14ac:dyDescent="0.2">
      <c r="A42" s="112"/>
      <c r="B42" s="112"/>
      <c r="C42" s="112"/>
      <c r="D42" s="540"/>
      <c r="E42" s="541"/>
      <c r="F42" s="541"/>
      <c r="G42" s="542"/>
      <c r="H42" s="754"/>
      <c r="I42" s="755"/>
      <c r="J42" s="756"/>
      <c r="K42" s="112"/>
      <c r="L42" s="112"/>
      <c r="M42" s="112"/>
      <c r="N42" s="112"/>
      <c r="O42" s="112"/>
      <c r="P42" s="112"/>
      <c r="Q42" s="112"/>
      <c r="R42" s="112"/>
      <c r="S42" s="485"/>
      <c r="T42" s="485"/>
      <c r="U42" s="485"/>
      <c r="V42" s="485"/>
      <c r="W42" s="485"/>
    </row>
    <row r="43" spans="1:23" x14ac:dyDescent="0.2">
      <c r="A43" s="112"/>
      <c r="B43" s="112"/>
      <c r="C43" s="112"/>
      <c r="D43" s="540"/>
      <c r="E43" s="541"/>
      <c r="F43" s="541"/>
      <c r="G43" s="542"/>
      <c r="H43" s="754"/>
      <c r="I43" s="755"/>
      <c r="J43" s="756"/>
      <c r="K43" s="112"/>
      <c r="L43" s="112"/>
      <c r="M43" s="112"/>
      <c r="N43" s="112"/>
      <c r="O43" s="112"/>
      <c r="P43" s="112"/>
      <c r="Q43" s="112"/>
      <c r="R43" s="112"/>
      <c r="S43" s="485"/>
      <c r="T43" s="485"/>
      <c r="U43" s="485"/>
      <c r="V43" s="485"/>
      <c r="W43" s="485"/>
    </row>
    <row r="44" spans="1:23" x14ac:dyDescent="0.2">
      <c r="A44" s="112"/>
      <c r="B44" s="112"/>
      <c r="C44" s="112"/>
      <c r="D44" s="540"/>
      <c r="E44" s="541"/>
      <c r="F44" s="541"/>
      <c r="G44" s="542"/>
      <c r="H44" s="754"/>
      <c r="I44" s="755"/>
      <c r="J44" s="756"/>
      <c r="K44" s="112"/>
      <c r="L44" s="112"/>
      <c r="M44" s="112"/>
      <c r="N44" s="112"/>
      <c r="O44" s="112"/>
      <c r="P44" s="112"/>
      <c r="Q44" s="112"/>
      <c r="R44" s="112"/>
      <c r="S44" s="485"/>
      <c r="T44" s="485"/>
      <c r="U44" s="485"/>
      <c r="V44" s="485"/>
      <c r="W44" s="485"/>
    </row>
    <row r="45" spans="1:23" x14ac:dyDescent="0.2">
      <c r="A45" s="112"/>
      <c r="B45" s="112"/>
      <c r="C45" s="112"/>
      <c r="D45" s="540"/>
      <c r="E45" s="541"/>
      <c r="F45" s="541"/>
      <c r="G45" s="542"/>
      <c r="H45" s="754"/>
      <c r="I45" s="755"/>
      <c r="J45" s="756"/>
      <c r="K45" s="112"/>
      <c r="L45" s="112"/>
      <c r="M45" s="112"/>
      <c r="N45" s="112"/>
      <c r="O45" s="112"/>
      <c r="P45" s="112"/>
      <c r="Q45" s="112"/>
      <c r="R45" s="112"/>
      <c r="S45" s="485"/>
      <c r="T45" s="485"/>
      <c r="U45" s="485"/>
      <c r="V45" s="485"/>
      <c r="W45" s="485"/>
    </row>
    <row r="46" spans="1:23" x14ac:dyDescent="0.2">
      <c r="A46" s="112"/>
      <c r="B46" s="112"/>
      <c r="C46" s="112"/>
      <c r="K46" s="112"/>
      <c r="L46" s="112"/>
      <c r="M46" s="112"/>
      <c r="N46" s="112"/>
      <c r="O46" s="112"/>
      <c r="P46" s="112"/>
      <c r="Q46" s="112"/>
      <c r="R46" s="112"/>
    </row>
    <row r="47" spans="1:23" x14ac:dyDescent="0.2">
      <c r="K47" s="112"/>
      <c r="L47" s="112"/>
      <c r="M47" s="112"/>
      <c r="N47" s="112"/>
      <c r="O47" s="112"/>
      <c r="P47" s="112"/>
      <c r="Q47" s="112"/>
      <c r="R47" s="112"/>
    </row>
  </sheetData>
  <sheetProtection algorithmName="SHA-512" hashValue="9oi4lJF7zd0d82seFExihxYeeySGG5gds2XGyFyy6TnT+akpQGe5ogTPrkiXIUXXDsQ42zjKkm9Gs2Hf3g6XDA==" saltValue="5y+Iqxo3o3N5cdxRKona4Q==" spinCount="100000" sheet="1" objects="1" scenarios="1"/>
  <mergeCells count="26">
    <mergeCell ref="H44:J44"/>
    <mergeCell ref="H45:J45"/>
    <mergeCell ref="H38:J38"/>
    <mergeCell ref="H39:J39"/>
    <mergeCell ref="H40:J40"/>
    <mergeCell ref="H41:J41"/>
    <mergeCell ref="H42:J42"/>
    <mergeCell ref="H43:J43"/>
    <mergeCell ref="H37:J37"/>
    <mergeCell ref="H26:J26"/>
    <mergeCell ref="H27:J27"/>
    <mergeCell ref="H28:J28"/>
    <mergeCell ref="H29:J29"/>
    <mergeCell ref="H30:J30"/>
    <mergeCell ref="H31:J31"/>
    <mergeCell ref="H32:J32"/>
    <mergeCell ref="H33:J33"/>
    <mergeCell ref="H34:J34"/>
    <mergeCell ref="H35:J35"/>
    <mergeCell ref="H36:J36"/>
    <mergeCell ref="H25:J25"/>
    <mergeCell ref="D21:G21"/>
    <mergeCell ref="H21:J21"/>
    <mergeCell ref="H22:J22"/>
    <mergeCell ref="H23:J23"/>
    <mergeCell ref="H24:J24"/>
  </mergeCells>
  <conditionalFormatting sqref="A4:P15">
    <cfRule type="expression" dxfId="8" priority="1" stopIfTrue="1">
      <formula>#REF!="NEI"</formula>
    </cfRule>
  </conditionalFormatting>
  <conditionalFormatting sqref="C16:P16">
    <cfRule type="expression" dxfId="7" priority="4" stopIfTrue="1">
      <formula>#REF!="NEI"</formula>
    </cfRule>
  </conditionalFormatting>
  <conditionalFormatting sqref="D21:D45 H21:H45">
    <cfRule type="expression" dxfId="6" priority="11" stopIfTrue="1">
      <formula>#REF!="NEI"</formula>
    </cfRule>
  </conditionalFormatting>
  <conditionalFormatting sqref="F1:H1 A1:D2 H2">
    <cfRule type="expression" dxfId="5" priority="12" stopIfTrue="1">
      <formula>#REF!="NEI"</formula>
    </cfRule>
  </conditionalFormatting>
  <conditionalFormatting sqref="S37:W45">
    <cfRule type="expression" dxfId="4" priority="7" stopIfTrue="1">
      <formula>#REF!="NEI"</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800-000000000000}">
          <x14:formula1>
            <xm:f>Tabeller!$G$44:$G$49</xm:f>
          </x14:formula1>
          <xm:sqref>A4:A15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rgb="FFFFFF00"/>
  </sheetPr>
  <dimension ref="A1:N72"/>
  <sheetViews>
    <sheetView showGridLines="0" zoomScaleNormal="100" workbookViewId="0">
      <selection activeCell="A2" sqref="A2"/>
    </sheetView>
  </sheetViews>
  <sheetFormatPr baseColWidth="10" defaultColWidth="9.140625" defaultRowHeight="12.75" x14ac:dyDescent="0.2"/>
  <cols>
    <col min="1" max="1" width="43.85546875" style="112" customWidth="1"/>
    <col min="2" max="2" width="20.42578125" style="112" customWidth="1"/>
    <col min="3" max="4" width="13.5703125" style="112" customWidth="1"/>
    <col min="5" max="5" width="17.5703125" style="112" customWidth="1"/>
    <col min="6" max="6" width="15.42578125" style="112" customWidth="1"/>
    <col min="7" max="7" width="13.5703125" style="112" customWidth="1"/>
    <col min="8" max="8" width="18" style="112" customWidth="1"/>
    <col min="9" max="9" width="10.85546875" style="112" customWidth="1"/>
    <col min="10" max="10" width="14.42578125" style="112" customWidth="1"/>
    <col min="11" max="11" width="16.42578125" style="112" customWidth="1"/>
    <col min="12" max="12" width="13.5703125" style="112" customWidth="1"/>
    <col min="13" max="13" width="17.140625" style="112" customWidth="1"/>
    <col min="14" max="16384" width="9.140625" style="112"/>
  </cols>
  <sheetData>
    <row r="1" spans="1:14" ht="18" x14ac:dyDescent="0.2">
      <c r="A1" s="111" t="s">
        <v>513</v>
      </c>
      <c r="B1" s="111"/>
    </row>
    <row r="3" spans="1:14" ht="7.5" customHeight="1" x14ac:dyDescent="0.2"/>
    <row r="4" spans="1:14" x14ac:dyDescent="0.2">
      <c r="A4" s="112" t="s">
        <v>514</v>
      </c>
      <c r="B4" s="112" t="str">
        <f>IF(Registrering!B5="","",Registrering!B5)</f>
        <v/>
      </c>
      <c r="C4" s="757"/>
      <c r="D4" s="758"/>
      <c r="E4" s="758"/>
      <c r="F4" s="758"/>
      <c r="G4" s="758"/>
      <c r="H4" s="758"/>
    </row>
    <row r="5" spans="1:14" x14ac:dyDescent="0.2">
      <c r="A5" s="112" t="s">
        <v>503</v>
      </c>
      <c r="B5" s="758" t="str">
        <f>IF(Registrering!B3="","",Registrering!B3)</f>
        <v/>
      </c>
      <c r="C5" s="758"/>
      <c r="D5" s="758"/>
      <c r="E5" s="758"/>
      <c r="F5" s="758"/>
      <c r="G5" s="758"/>
    </row>
    <row r="6" spans="1:14" x14ac:dyDescent="0.2">
      <c r="A6" s="112" t="s">
        <v>515</v>
      </c>
      <c r="B6" s="758" t="str">
        <f>IF(Registrering!B4="","",Registrering!B4)</f>
        <v/>
      </c>
      <c r="C6" s="758"/>
      <c r="D6" s="758"/>
      <c r="E6" s="758"/>
      <c r="F6" s="758"/>
      <c r="G6" s="758"/>
    </row>
    <row r="7" spans="1:14" x14ac:dyDescent="0.2">
      <c r="B7" s="543"/>
      <c r="C7" s="543"/>
      <c r="D7" s="543"/>
      <c r="E7" s="543"/>
      <c r="F7" s="543"/>
      <c r="G7" s="543"/>
    </row>
    <row r="8" spans="1:14" ht="15" customHeight="1" x14ac:dyDescent="0.25">
      <c r="A8" s="113" t="s">
        <v>516</v>
      </c>
      <c r="B8" s="114" t="e">
        <f>Budsjett!#REF!</f>
        <v>#REF!</v>
      </c>
      <c r="C8" s="114" t="e">
        <f>Budsjett!#REF!</f>
        <v>#REF!</v>
      </c>
      <c r="D8" s="114" t="e">
        <f>Budsjett!#REF!</f>
        <v>#REF!</v>
      </c>
      <c r="E8" s="114" t="e">
        <f>Budsjett!#REF!</f>
        <v>#REF!</v>
      </c>
      <c r="F8" s="114" t="e">
        <f>Budsjett!#REF!</f>
        <v>#REF!</v>
      </c>
      <c r="G8" s="114" t="e">
        <f>Budsjett!#REF!</f>
        <v>#REF!</v>
      </c>
      <c r="H8" s="114" t="e">
        <f>Budsjett!#REF!</f>
        <v>#REF!</v>
      </c>
      <c r="I8" s="114" t="e">
        <f>Budsjett!#REF!</f>
        <v>#REF!</v>
      </c>
      <c r="J8" s="114" t="e">
        <f>Budsjett!#REF!</f>
        <v>#REF!</v>
      </c>
      <c r="K8" s="114" t="e">
        <f>Budsjett!#REF!</f>
        <v>#REF!</v>
      </c>
      <c r="L8" s="115" t="s">
        <v>25</v>
      </c>
      <c r="N8" s="116"/>
    </row>
    <row r="9" spans="1:14" ht="12.75" customHeight="1" x14ac:dyDescent="0.2">
      <c r="A9" s="112" t="s">
        <v>187</v>
      </c>
      <c r="B9" s="117">
        <f>('Intern budsjett oppdrag'!C9+'Intern budsjett oppdrag'!C10+'Intern budsjett oppdrag'!C11)*(1+Registrering!$B$31)+('Intern budsjett oppdrag'!C9+'Intern budsjett oppdrag'!C10+'Intern budsjett oppdrag'!C11)*Registrering!$B32+('Intern budsjett oppdrag'!C9+'Intern budsjett oppdrag'!C10+'Intern budsjett oppdrag'!C11)*(Registrering!$B$31*Registrering!$B$32)</f>
        <v>0</v>
      </c>
      <c r="C9" s="117">
        <f>('Intern budsjett oppdrag'!D9+'Intern budsjett oppdrag'!D10+'Intern budsjett oppdrag'!D11)*(1+Registrering!$B$31)+('Intern budsjett oppdrag'!D9+'Intern budsjett oppdrag'!D10+'Intern budsjett oppdrag'!D11)*Registrering!$B32+('Intern budsjett oppdrag'!D9+'Intern budsjett oppdrag'!D10+'Intern budsjett oppdrag'!D11)*(Registrering!$B$31*Registrering!$B$32)</f>
        <v>0</v>
      </c>
      <c r="D9" s="117">
        <f>('Intern budsjett oppdrag'!E9+'Intern budsjett oppdrag'!E10+'Intern budsjett oppdrag'!E11)*(1+Registrering!$B$31)+('Intern budsjett oppdrag'!E9+'Intern budsjett oppdrag'!E10+'Intern budsjett oppdrag'!E11)*Registrering!$B32+('Intern budsjett oppdrag'!E9+'Intern budsjett oppdrag'!E10+'Intern budsjett oppdrag'!E11)*(Registrering!$B$31*Registrering!$B$32)</f>
        <v>0</v>
      </c>
      <c r="E9" s="117">
        <f>('Intern budsjett oppdrag'!F9+'Intern budsjett oppdrag'!F10+'Intern budsjett oppdrag'!F11)*(1+Registrering!$B$31)+('Intern budsjett oppdrag'!F9+'Intern budsjett oppdrag'!F10+'Intern budsjett oppdrag'!F11)*Registrering!$B32+('Intern budsjett oppdrag'!F9+'Intern budsjett oppdrag'!F10+'Intern budsjett oppdrag'!F11)*(Registrering!$B$31*Registrering!$B$32)</f>
        <v>0</v>
      </c>
      <c r="F9" s="117">
        <f>('Intern budsjett oppdrag'!G9+'Intern budsjett oppdrag'!G10+'Intern budsjett oppdrag'!G11)*(1+Registrering!$B$31)+('Intern budsjett oppdrag'!G9+'Intern budsjett oppdrag'!G10+'Intern budsjett oppdrag'!G11)*Registrering!$B32+('Intern budsjett oppdrag'!G9+'Intern budsjett oppdrag'!G10+'Intern budsjett oppdrag'!G11)*(Registrering!$B$31*Registrering!$B$32)</f>
        <v>0</v>
      </c>
      <c r="G9" s="117">
        <f>('Intern budsjett oppdrag'!H9+'Intern budsjett oppdrag'!H10+'Intern budsjett oppdrag'!H11)*(1+Registrering!$B$31)+('Intern budsjett oppdrag'!H9+'Intern budsjett oppdrag'!H10+'Intern budsjett oppdrag'!H11)*Registrering!$B32+('Intern budsjett oppdrag'!H9+'Intern budsjett oppdrag'!H10+'Intern budsjett oppdrag'!H11)*(Registrering!$B$31*Registrering!$B$32)</f>
        <v>0</v>
      </c>
      <c r="H9" s="117">
        <f>('Intern budsjett oppdrag'!I9+'Intern budsjett oppdrag'!I10+'Intern budsjett oppdrag'!I11)*(1+Registrering!$B$31)+('Intern budsjett oppdrag'!I9+'Intern budsjett oppdrag'!I10+'Intern budsjett oppdrag'!I11)*Registrering!$B32+('Intern budsjett oppdrag'!I9+'Intern budsjett oppdrag'!I10+'Intern budsjett oppdrag'!I11)*(Registrering!$B$31*Registrering!$B$32)</f>
        <v>0</v>
      </c>
      <c r="I9" s="117">
        <f>('Intern budsjett oppdrag'!J9+'Intern budsjett oppdrag'!J10+'Intern budsjett oppdrag'!J11)*(1+Registrering!$B$31)+('Intern budsjett oppdrag'!J9+'Intern budsjett oppdrag'!J10+'Intern budsjett oppdrag'!J11)*Registrering!$B32+('Intern budsjett oppdrag'!J9+'Intern budsjett oppdrag'!J10+'Intern budsjett oppdrag'!J11)*(Registrering!$B$31*Registrering!$B$32)</f>
        <v>0</v>
      </c>
      <c r="J9" s="117">
        <f>('Intern budsjett oppdrag'!K9+'Intern budsjett oppdrag'!K10+'Intern budsjett oppdrag'!K11)*(1+Registrering!$B$31)+('Intern budsjett oppdrag'!K9+'Intern budsjett oppdrag'!K10+'Intern budsjett oppdrag'!K11)*Registrering!$B32+('Intern budsjett oppdrag'!K9+'Intern budsjett oppdrag'!K10+'Intern budsjett oppdrag'!K11)*(Registrering!$B$31*Registrering!$B$32)</f>
        <v>0</v>
      </c>
      <c r="K9" s="117">
        <f>('Intern budsjett oppdrag'!L9+'Intern budsjett oppdrag'!L10+'Intern budsjett oppdrag'!L11)*(1+Registrering!$B$31)+('Intern budsjett oppdrag'!L9+'Intern budsjett oppdrag'!L10+'Intern budsjett oppdrag'!L11)*Registrering!$B32+('Intern budsjett oppdrag'!L9+'Intern budsjett oppdrag'!L10+'Intern budsjett oppdrag'!L11)*(Registrering!$B$31*Registrering!$B$32)</f>
        <v>0</v>
      </c>
      <c r="L9" s="117">
        <f t="shared" ref="L9:L17" si="0">SUM(B9:K9)</f>
        <v>0</v>
      </c>
      <c r="N9" s="116"/>
    </row>
    <row r="10" spans="1:14" ht="12.75" customHeight="1" x14ac:dyDescent="0.2">
      <c r="A10" s="112" t="s">
        <v>517</v>
      </c>
      <c r="B10" s="234">
        <f>(SUMIF('Budsjett oppdrag'!$B$4:$B$139,"Lab./feltundersøkelser",'Budsjett oppdrag'!K4:K139)*(1+Registrering!$B$31))+(SUMIF('Budsjett oppdrag'!$B$4:$B$139,"Lab./feltundersøkelser",'Budsjett oppdrag'!K4:K139)*(Registrering!$B$32))+(SUMIF('Budsjett oppdrag'!$B$4:$B$139,"Lab./feltundersøkelser",'Budsjett oppdrag'!K4:K139)*(Registrering!$B$31*Registrering!$B$32))</f>
        <v>0</v>
      </c>
      <c r="C10" s="118">
        <f>(SUMIF('Budsjett oppdrag'!$B$4:$B$139,"Lab./feltundersøkelser",'Budsjett oppdrag'!L4:L139)*(1+Registrering!$B$31))+(SUMIF('Budsjett oppdrag'!$B$4:$B$139,"Lab./feltundersøkelser",'Budsjett oppdrag'!L4:L139)*(Registrering!$B$32))+(SUMIF('Budsjett oppdrag'!$B$4:$B$139,"Lab./feltundersøkelser",'Budsjett oppdrag'!L4:L139)*(Registrering!$B$31*Registrering!$B$32))</f>
        <v>0</v>
      </c>
      <c r="D10" s="118">
        <f>(SUMIF('Budsjett oppdrag'!$B$4:$B$139,"Lab./feltundersøkelser",'Budsjett oppdrag'!M4:M139)*(1+Registrering!$B$31))+(SUMIF('Budsjett oppdrag'!$B$4:$B$139,"Lab./feltundersøkelser",'Budsjett oppdrag'!M4:M139)*(Registrering!$B$32))+(SUMIF('Budsjett oppdrag'!$B$4:$B$139,"Lab./feltundersøkelser",'Budsjett oppdrag'!M4:M139)*(Registrering!$B$31*Registrering!$B$32))</f>
        <v>0</v>
      </c>
      <c r="E10" s="118">
        <f>(SUMIF('Budsjett oppdrag'!$B$4:$B$139,"Lab./feltunNrsøkelser",'Budsjett oppdrag'!N4:N139)*(1+Registrering!$B$31))+(SUMIF('Budsjett oppdrag'!$B$4:$B$139,"Lab./feltunNrsøkelser",'Budsjett oppdrag'!N4:N139)*(Registrering!$B$32))+(SUMIF('Budsjett oppdrag'!$B$4:$B$139,"Lab./feltunNrsøkelser",'Budsjett oppdrag'!N4:N139)*(Registrering!$B$31*Registrering!$B$32))</f>
        <v>0</v>
      </c>
      <c r="F10" s="118">
        <f>(SUMIF('Budsjett oppdrag'!$B$4:$B$139,"Lab./feltundersøkelser",'Budsjett oppdrag'!O4:O139)*(1+Registrering!$B$31))+(SUMIF('Budsjett oppdrag'!$B$4:$B$139,"Lab./feltundersøkelser",'Budsjett oppdrag'!O4:O139)*(Registrering!$B$32))+(SUMIF('Budsjett oppdrag'!$B$4:$B$139,"Lab./feltundersøkelser",'Budsjett oppdrag'!O4:O139)*(Registrering!$B$31*Registrering!$B$32))</f>
        <v>0</v>
      </c>
      <c r="G10" s="118">
        <f>(SUMIF('Budsjett oppdrag'!$B$4:$B$139,"Lab./feltundersøkelser",'Budsjett oppdrag'!P4:P139)*(1+Registrering!$B$31))+(SUMIF('Budsjett oppdrag'!$B$4:$B$139,"Lab./feltundersøkelser",'Budsjett oppdrag'!P4:P139)*(Registrering!$B$32))+(SUMIF('Budsjett oppdrag'!$B$4:$B$139,"Lab./feltundersøkelser",'Budsjett oppdrag'!P4:P139)*(Registrering!$B$31*Registrering!$B$32))</f>
        <v>0</v>
      </c>
      <c r="H10" s="118">
        <f>(SUMIF('Budsjett oppdrag'!$B$4:$B$139,"Lab./feltundersøkelser",'Budsjett oppdrag'!Q4:Q139)*(1+Registrering!$B$31))+(SUMIF('Budsjett oppdrag'!$B$4:$B$139,"Lab./feltundersøkelser",'Budsjett oppdrag'!Q4:Q139)*(Registrering!$B$32))+(SUMIF('Budsjett oppdrag'!$B$4:$B$139,"Lab./feltundersøkelser",'Budsjett oppdrag'!Q4:Q139)*(Registrering!$B$31*Registrering!$B$32))</f>
        <v>0</v>
      </c>
      <c r="I10" s="118">
        <f>(SUMIF('Budsjett oppdrag'!$B$4:$B$139,"Lab./feltundersøkelser",'Budsjett oppdrag'!R4:R139)*(1+Registrering!$B$31))+(SUMIF('Budsjett oppdrag'!$B$4:$B$139,"Lab./feltundersøkelser",'Budsjett oppdrag'!R4:R139)*(Registrering!$B$32))+(SUMIF('Budsjett oppdrag'!$B$4:$B$139,"Lab./feltundersøkelser",'Budsjett oppdrag'!R4:R139)*(Registrering!$B$31*Registrering!$B$32))</f>
        <v>0</v>
      </c>
      <c r="J10" s="118">
        <f>(SUMIF('Budsjett oppdrag'!$B$4:$B$139,"Lab./feltundersøkelser",'Budsjett oppdrag'!S4:S139)*(1+Registrering!$B$31))+(SUMIF('Budsjett oppdrag'!$B$4:$B$139,"Lab./feltundersøkelser",'Budsjett oppdrag'!S4:S139)*(Registrering!$B$32))+(SUMIF('Budsjett oppdrag'!$B$4:$B$139,"Lab./feltundersøkelser",'Budsjett oppdrag'!S4:S139)*(Registrering!$B$31*Registrering!$B$32))</f>
        <v>0</v>
      </c>
      <c r="K10" s="118">
        <f>(SUMIF('Budsjett oppdrag'!$B$4:$B$139,"Lab./feltundersøkelser",'Budsjett oppdrag'!T4:T139)*(1+Registrering!$B$31))+(SUMIF('Budsjett oppdrag'!$B$4:$B$139,"Lab./feltundersøkelser",'Budsjett oppdrag'!T4:T139)*(Registrering!$B$32))+(SUMIF('Budsjett oppdrag'!$B$4:$B$139,"Lab./feltundersøkelser",'Budsjett oppdrag'!T4:T139)*(Registrering!$B$31*Registrering!$B$32))</f>
        <v>0</v>
      </c>
      <c r="L10" s="117">
        <f t="shared" si="0"/>
        <v>0</v>
      </c>
    </row>
    <row r="11" spans="1:14" ht="12.75" customHeight="1" x14ac:dyDescent="0.2">
      <c r="A11" s="112" t="s">
        <v>518</v>
      </c>
      <c r="B11" s="118">
        <f>(SUMIF('Budsjett oppdrag'!$B$4:$B$139,"Reiser/konferanser/mv.",'Budsjett oppdrag'!K4:K139)*(1+Registrering!$B$31))+(SUMIF('Budsjett oppdrag'!$B$4:$B$139,"Reiser/konferanser/mv.",'Budsjett oppdrag'!K4:K139)*(Registrering!$B$32))+(SUMIF('Budsjett oppdrag'!$B$4:$B$139,"Reiser/konferanser/mv.",'Budsjett oppdrag'!K4:K139)*(Registrering!$B$31*Registrering!$B$32))</f>
        <v>0</v>
      </c>
      <c r="C11" s="118">
        <f>(SUMIF('Budsjett oppdrag'!$B$4:$B$139,"Reiser/konferanser/mv.",'Budsjett oppdrag'!L4:L139)*(1+Registrering!$B$31))+(SUMIF('Budsjett oppdrag'!$B$4:$B$139,"Reiser/konferanser/mv.",'Budsjett oppdrag'!L4:L139)*(Registrering!$B$32))+(SUMIF('Budsjett oppdrag'!$B$4:$B$139,"Reiser/konferanser/mv.",'Budsjett oppdrag'!L4:L139)*(Registrering!$B$31*Registrering!$B$32))</f>
        <v>0</v>
      </c>
      <c r="D11" s="118">
        <f>(SUMIF('Budsjett oppdrag'!$B$4:$B$139,"Reiser/konferanser/mv.",'Budsjett oppdrag'!M4:M139)*(1+Registrering!$B$31))+(SUMIF('Budsjett oppdrag'!$B$4:$B$139,"Reiser/konferanser/mv.",'Budsjett oppdrag'!M4:M139)*(Registrering!$B$32))+(SUMIF('Budsjett oppdrag'!$B$4:$B$139,"Reiser/konferanser/mv.",'Budsjett oppdrag'!M4:M139)*(Registrering!$B$31*Registrering!$B$32))</f>
        <v>0</v>
      </c>
      <c r="E11" s="118">
        <f>(SUMIF('Budsjett oppdrag'!$B$4:$B$139,"Reiser/konferanser/mv.",'Budsjett oppdrag'!N4:N139)*(1+Registrering!$B$31))+(SUMIF('Budsjett oppdrag'!$B$4:$B$139,"Reiser/konferanser/mv.",'Budsjett oppdrag'!N4:N139)*(Registrering!$B$32))+(SUMIF('Budsjett oppdrag'!$B$4:$B$139,"Reiser/konferanser/mv.",'Budsjett oppdrag'!N4:N139)*(Registrering!$B$31*Registrering!$B$32))</f>
        <v>0</v>
      </c>
      <c r="F11" s="118">
        <f>(SUMIF('Budsjett oppdrag'!$B$4:$B$139,"Reiser/konferanser/mv.",'Budsjett oppdrag'!O4:O139)*(1+Registrering!$B$31))+(SUMIF('Budsjett oppdrag'!$B$4:$B$139,"Reiser/konferanser/mv.",'Budsjett oppdrag'!O4:O139)*(Registrering!$B$32))+(SUMIF('Budsjett oppdrag'!$B$4:$B$139,"Reiser/konferanser/mv.",'Budsjett oppdrag'!O4:O139)*(Registrering!$B$31*Registrering!$B$32))</f>
        <v>0</v>
      </c>
      <c r="G11" s="118">
        <f>(SUMIF('Budsjett oppdrag'!$B$4:$B$139,"Reiser/konferanser/mv.",'Budsjett oppdrag'!P4:P139)*(1+Registrering!$B$31))+(SUMIF('Budsjett oppdrag'!$B$4:$B$139,"Reiser/konferanser/mv.",'Budsjett oppdrag'!P4:P139)*(Registrering!$B$32))+(SUMIF('Budsjett oppdrag'!$B$4:$B$139,"Reiser/konferanser/mv.",'Budsjett oppdrag'!P4:P139)*(Registrering!$B$31*Registrering!$B$32))</f>
        <v>0</v>
      </c>
      <c r="H11" s="118">
        <f>(SUMIF('Budsjett oppdrag'!$B$4:$B$139,"Reiser/konferanser/mv.",'Budsjett oppdrag'!Q4:Q139)*(1+Registrering!$B$31))+(SUMIF('Budsjett oppdrag'!$B$4:$B$139,"Reiser/konferanser/mv.",'Budsjett oppdrag'!Q4:Q139)*(Registrering!$B$32))+(SUMIF('Budsjett oppdrag'!$B$4:$B$139,"Reiser/konferanser/mv.",'Budsjett oppdrag'!Q4:Q139)*(Registrering!$B$31*Registrering!$B$32))</f>
        <v>0</v>
      </c>
      <c r="I11" s="118">
        <f>(SUMIF('Budsjett oppdrag'!$B$4:$B$139,"Reiser/konferanser/mv.",'Budsjett oppdrag'!R4:R139)*(1+Registrering!$B$31))+(SUMIF('Budsjett oppdrag'!$B$4:$B$139,"Reiser/konferanser/mv.",'Budsjett oppdrag'!R4:R139)*(Registrering!$B$32))+(SUMIF('Budsjett oppdrag'!$B$4:$B$139,"Reiser/konferanser/mv.",'Budsjett oppdrag'!R4:R139)*(Registrering!$B$31*Registrering!$B$32))</f>
        <v>0</v>
      </c>
      <c r="J11" s="118">
        <f>(SUMIF('Budsjett oppdrag'!$B$4:$B$139,"Reiser/konferanser/mv.",'Budsjett oppdrag'!S4:S139)*(1+Registrering!$B$31))+(SUMIF('Budsjett oppdrag'!$B$4:$B$139,"Reiser/konferanser/mv.",'Budsjett oppdrag'!S4:S139)*(Registrering!$B$32))+(SUMIF('Budsjett oppdrag'!$B$4:$B$139,"Reiser/konferanser/mv.",'Budsjett oppdrag'!S4:S139)*(Registrering!$B$31*Registrering!$B$32))</f>
        <v>0</v>
      </c>
      <c r="K11" s="118">
        <f>(SUMIF('Budsjett oppdrag'!$B$4:$B$139,"Reiser/konferanser/mv.",'Budsjett oppdrag'!T4:T139)*(1+Registrering!$B$31))+(SUMIF('Budsjett oppdrag'!$B$4:$B$139,"Reiser/konferanser/mv.",'Budsjett oppdrag'!T4:T139)*(Registrering!$B$32))+(SUMIF('Budsjett oppdrag'!$B$4:$B$139,"Reiser/konferanser/mv.",'Budsjett oppdrag'!T4:T139)*(Registrering!$B$31*Registrering!$B$32))</f>
        <v>0</v>
      </c>
      <c r="L11" s="117">
        <f t="shared" si="0"/>
        <v>0</v>
      </c>
    </row>
    <row r="12" spans="1:14" ht="12.75" customHeight="1" x14ac:dyDescent="0.2">
      <c r="A12" s="112" t="s">
        <v>392</v>
      </c>
      <c r="B12" s="118">
        <f>(SUMIF('Budsjett oppdrag'!$B$4:$B$139,"Andre driftskostnader",'Budsjett oppdrag'!K4:K139)*(1+Registrering!$B$31))+(SUMIF('Budsjett oppdrag'!$B$4:$B$139,"Andre driftskostnader",'Budsjett oppdrag'!K4:K139)*(Registrering!$B$32))+(SUMIF('Budsjett oppdrag'!$B$4:$B$139,"Andre driftskostnader",'Budsjett oppdrag'!K4:K139)*(Registrering!$B$31*Registrering!$B$32))</f>
        <v>0</v>
      </c>
      <c r="C12" s="118">
        <f>(SUMIF('Budsjett oppdrag'!$B$4:$B$139,"Andre driftskostnader",'Budsjett oppdrag'!L4:L139)*(1+Registrering!$B$31))+(SUMIF('Budsjett oppdrag'!$B$4:$B$139,"Andre driftskostnader",'Budsjett oppdrag'!L4:L139)*(Registrering!$B$32))+(SUMIF('Budsjett oppdrag'!$B$4:$B$139,"Andre driftskostnader",'Budsjett oppdrag'!L4:L139)*(Registrering!$B$31*Registrering!$B$32))</f>
        <v>0</v>
      </c>
      <c r="D12" s="118">
        <f>(SUMIF('Budsjett oppdrag'!$B$4:$B$139,"Andre driftskostnader",'Budsjett oppdrag'!M4:M139)*(1+Registrering!$B$31))+(SUMIF('Budsjett oppdrag'!$B$4:$B$139,"Andre driftskostnader",'Budsjett oppdrag'!M4:M139)*(Registrering!$B$32))+(SUMIF('Budsjett oppdrag'!$B$4:$B$139,"Andre driftskostnader",'Budsjett oppdrag'!M4:M139)*(Registrering!$B$31*Registrering!$B$32))</f>
        <v>0</v>
      </c>
      <c r="E12" s="118">
        <f>(SUMIF('Budsjett oppdrag'!$B$4:$B$139,"Andre driftskostnader",'Budsjett oppdrag'!N4:N139)*(1+Registrering!$B$31))+(SUMIF('Budsjett oppdrag'!$B$4:$B$139,"Andre driftskostnader",'Budsjett oppdrag'!N4:N139)*(Registrering!$B$32))+(SUMIF('Budsjett oppdrag'!$B$4:$B$139,"Andre driftskostnader",'Budsjett oppdrag'!N4:N139)*(Registrering!$B$31*Registrering!$B$32))</f>
        <v>0</v>
      </c>
      <c r="F12" s="118">
        <f>(SUMIF('Budsjett oppdrag'!$B$4:$B$139,"Andre driftskostnader",'Budsjett oppdrag'!O4:O139)*(1+Registrering!$B$31))+(SUMIF('Budsjett oppdrag'!$B$4:$B$139,"Andre driftskostnader",'Budsjett oppdrag'!O4:O139)*(Registrering!$B$32))+(SUMIF('Budsjett oppdrag'!$B$4:$B$139,"Andre driftskostnader",'Budsjett oppdrag'!O4:O139)*(Registrering!$B$31*Registrering!$B$32))</f>
        <v>0</v>
      </c>
      <c r="G12" s="118">
        <f>(SUMIF('Budsjett oppdrag'!$B$4:$B$139,"Andre driftskostnader",'Budsjett oppdrag'!P4:P139)*(1+Registrering!$B$31))+(SUMIF('Budsjett oppdrag'!$B$4:$B$139,"Andre driftskostnader",'Budsjett oppdrag'!P4:P139)*(Registrering!$B$32))+(SUMIF('Budsjett oppdrag'!$B$4:$B$139,"Andre driftskostnader",'Budsjett oppdrag'!P4:P139)*(Registrering!$B$31*Registrering!$B$32))</f>
        <v>0</v>
      </c>
      <c r="H12" s="118">
        <f>(SUMIF('Budsjett oppdrag'!$B$4:$B$139,"Andre driftskostnader",'Budsjett oppdrag'!Q4:Q139)*(1+Registrering!$B$31))+(SUMIF('Budsjett oppdrag'!$B$4:$B$139,"Andre driftskostnader",'Budsjett oppdrag'!Q4:Q139)*(Registrering!$B$32))+(SUMIF('Budsjett oppdrag'!$B$4:$B$139,"Andre driftskostnader",'Budsjett oppdrag'!Q4:Q139)*(Registrering!$B$31*Registrering!$B$32))</f>
        <v>0</v>
      </c>
      <c r="I12" s="118">
        <f>(SUMIF('Budsjett oppdrag'!$B$4:$B$139,"Andre driftskostnader",'Budsjett oppdrag'!R4:R139)*(1+Registrering!$B$31))+(SUMIF('Budsjett oppdrag'!$B$4:$B$139,"Andre driftskostnader",'Budsjett oppdrag'!R4:R139)*(Registrering!$B$32))+(SUMIF('Budsjett oppdrag'!$B$4:$B$139,"Andre driftskostnader",'Budsjett oppdrag'!R4:R139)*(Registrering!$B$31*Registrering!$B$32))</f>
        <v>0</v>
      </c>
      <c r="J12" s="118">
        <f>(SUMIF('Budsjett oppdrag'!$B$4:$B$139,"Andre driftskostnader",'Budsjett oppdrag'!S4:S139)*(1+Registrering!$B$31))+(SUMIF('Budsjett oppdrag'!$B$4:$B$139,"Andre driftskostnader",'Budsjett oppdrag'!S4:S139)*(Registrering!$B$32))+(SUMIF('Budsjett oppdrag'!$B$4:$B$139,"Andre driftskostnader",'Budsjett oppdrag'!S4:S139)*(Registrering!$B$31*Registrering!$B$32))</f>
        <v>0</v>
      </c>
      <c r="K12" s="118">
        <f>(SUMIF('Budsjett oppdrag'!$B$4:$B$139,"Andre driftskostnader",'Budsjett oppdrag'!T4:T139)*(1+Registrering!$B$31))+(SUMIF('Budsjett oppdrag'!$B$4:$B$139,"Andre driftskostnader",'Budsjett oppdrag'!T4:T139)*(Registrering!$B$32))+(SUMIF('Budsjett oppdrag'!$B$4:$B$139,"Andre driftskostnader",'Budsjett oppdrag'!T4:T139)*(Registrering!$B$31*Registrering!$B$32))</f>
        <v>0</v>
      </c>
      <c r="L12" s="117">
        <f t="shared" si="0"/>
        <v>0</v>
      </c>
    </row>
    <row r="13" spans="1:14" ht="12.75" customHeight="1" x14ac:dyDescent="0.2">
      <c r="A13" s="112" t="s">
        <v>519</v>
      </c>
      <c r="B13" s="118">
        <f>(SUMIF('Budsjett oppdrag'!$B$4:$B$139,"Innkjøp av FoU-tjenester",'Budsjett oppdrag'!K4:K139)*(1+Registrering!$B$31))+(SUMIF('Budsjett oppdrag'!$B$4:$B$139,"Innkjøp av FoU-tjenester",'Budsjett oppdrag'!K4:K139)*(Registrering!$B$32))+(SUMIF('Budsjett oppdrag'!$B$4:$B$139,"Innkjøp av FoU-tjenester",'Budsjett oppdrag'!K4:K139)*(Registrering!$B$31*Registrering!$B$32))</f>
        <v>0</v>
      </c>
      <c r="C13" s="118">
        <f>(SUMIF('Budsjett oppdrag'!$B$4:$B$139,"Innkjøp av FoUtjenester",'Budsjett oppdrag'!L4:L139)*(1+Registrering!$B$31))+(SUMIF('Budsjett oppdrag'!$B$4:$B$139,"Innkjøp av FoUtjenester",'Budsjett oppdrag'!L4:L139)*(Registrering!$B$32))+(SUMIF('Budsjett oppdrag'!$B$4:$B$139,"Innkjøp av FoUtjenester",'Budsjett oppdrag'!L4:L139)*(Registrering!$B$31*Registrering!$B$32))</f>
        <v>0</v>
      </c>
      <c r="D13" s="118">
        <f>(SUMIF('Budsjett oppdrag'!$B$4:$B$139,"Innkjøp av FoUtjenester",'Budsjett oppdrag'!M4:M139)*(1+Registrering!$B$31))+(SUMIF('Budsjett oppdrag'!$B$4:$B$139,"Innkjøp av FoUtjenester",'Budsjett oppdrag'!M4:M139)*(Registrering!$B$32))+(SUMIF('Budsjett oppdrag'!$B$4:$B$139,"Innkjøp av FoUtjenester",'Budsjett oppdrag'!M4:M139)*(Registrering!$B$31*Registrering!$B$32))</f>
        <v>0</v>
      </c>
      <c r="E13" s="118">
        <f>(SUMIF('Budsjett oppdrag'!$B$4:$B$139,"Innkjøp av FoUtjenester",'Budsjett oppdrag'!N4:N139)*(1+Registrering!$B$31))+(SUMIF('Budsjett oppdrag'!$B$4:$B$139,"Innkjøp av FoUtjenester",'Budsjett oppdrag'!N4:N139)*(Registrering!$B$32))+(SUMIF('Budsjett oppdrag'!$B$4:$B$139,"Innkjøp av FoUtjenester",'Budsjett oppdrag'!N4:N139)*(Registrering!$B$31*Registrering!$B$32))</f>
        <v>0</v>
      </c>
      <c r="F13" s="118">
        <f>(SUMIF('Budsjett oppdrag'!$B$4:$B$139,"Innkjøp av FoUtjenester",'Budsjett oppdrag'!O4:O139)*(1+Registrering!$B$31))+(SUMIF('Budsjett oppdrag'!$B$4:$B$139,"Innkjøp av FoUtjenester",'Budsjett oppdrag'!O4:O139)*(Registrering!$B$32))+(SUMIF('Budsjett oppdrag'!$B$4:$B$139,"Innkjøp av FoUtjenester",'Budsjett oppdrag'!O4:O139)*(Registrering!$B$31*Registrering!$B$32))</f>
        <v>0</v>
      </c>
      <c r="G13" s="118">
        <f>(SUMIF('Budsjett oppdrag'!$B$4:$B$139,"Innkjøp av FoUtjenester",'Budsjett oppdrag'!P4:P139)*(1+Registrering!$B$31))+(SUMIF('Budsjett oppdrag'!$B$4:$B$139,"Innkjøp av FoUtjenester",'Budsjett oppdrag'!P4:P139)*(Registrering!$B$32))+(SUMIF('Budsjett oppdrag'!$B$4:$B$139,"Innkjøp av FoUtjenester",'Budsjett oppdrag'!P4:P139)*(Registrering!$B$31*Registrering!$B$32))</f>
        <v>0</v>
      </c>
      <c r="H13" s="118">
        <f>(SUMIF('Budsjett oppdrag'!$B$4:$B$139,"Innkjøp av FoUtjenester",'Budsjett oppdrag'!Q4:Q139)*(1+Registrering!$B$31))+(SUMIF('Budsjett oppdrag'!$B$4:$B$139,"Innkjøp av FoUtjenester",'Budsjett oppdrag'!Q4:Q139)*(Registrering!$B$32))+(SUMIF('Budsjett oppdrag'!$B$4:$B$139,"Innkjøp av FoUtjenester",'Budsjett oppdrag'!Q4:Q139)*(Registrering!$B$31*Registrering!$B$32))</f>
        <v>0</v>
      </c>
      <c r="I13" s="118">
        <f>(SUMIF('Budsjett oppdrag'!$B$4:$B$139,"Innkjøp av FoUtjenester",'Budsjett oppdrag'!R4:R139)*(1+Registrering!$B$31))+(SUMIF('Budsjett oppdrag'!$B$4:$B$139,"Innkjøp av FoUtjenester",'Budsjett oppdrag'!R4:R139)*(Registrering!$B$32))+(SUMIF('Budsjett oppdrag'!$B$4:$B$139,"Innkjøp av FoUtjenester",'Budsjett oppdrag'!R4:R139)*(Registrering!$B$31*Registrering!$B$32))</f>
        <v>0</v>
      </c>
      <c r="J13" s="118">
        <f>(SUMIF('Budsjett oppdrag'!$B$4:$B$139,"Innkjøp av FoUtjenester",'Budsjett oppdrag'!S4:S139)*(1+Registrering!$B$31))+(SUMIF('Budsjett oppdrag'!$B$4:$B$139,"Innkjøp av FoUtjenester",'Budsjett oppdrag'!S4:S139)*(Registrering!$B$32))+(SUMIF('Budsjett oppdrag'!$B$4:$B$139,"Innkjøp av FoUtjenester",'Budsjett oppdrag'!S4:S139)*(Registrering!$B$31*Registrering!$B$32))</f>
        <v>0</v>
      </c>
      <c r="K13" s="118">
        <f>(SUMIF('Budsjett oppdrag'!$B$4:$B$139,"Innkjøp av FoUtjenester",'Budsjett oppdrag'!T4:T139)*(1+Registrering!$B$31))+(SUMIF('Budsjett oppdrag'!$B$4:$B$139,"Innkjøp av FoUtjenester",'Budsjett oppdrag'!T4:T139)*(Registrering!$B$32))+(SUMIF('Budsjett oppdrag'!$B$4:$B$139,"Innkjøp av FoUtjenester",'Budsjett oppdrag'!T4:T139)*(Registrering!$B$31*Registrering!$B$32))</f>
        <v>0</v>
      </c>
      <c r="L13" s="117">
        <f t="shared" ref="L13:L16" si="1">SUM(B13:K13)</f>
        <v>0</v>
      </c>
    </row>
    <row r="14" spans="1:14" ht="12.75" customHeight="1" x14ac:dyDescent="0.2">
      <c r="A14" s="112" t="s">
        <v>520</v>
      </c>
      <c r="B14" s="118">
        <f>(SUMIF('Budsjett oppdrag'!$B$4:$B$139,"Investeringer (utstyr)",'Budsjett oppdrag'!K4:K140)*(1+Registrering!$B$31))+(SUMIF('Budsjett oppdrag'!$B$4:$B$139,"Investeringer (utstyr)",'Budsjett oppdrag'!K4:K140)*(Registrering!$B$32))+(SUMIF('Budsjett oppdrag'!$B$4:$B$139,"Investeringer (utstyr)",'Budsjett oppdrag'!K4:K140)*(Registrering!$B$31*Registrering!$B$32))</f>
        <v>0</v>
      </c>
      <c r="C14" s="118">
        <f>(SUMIF('Budsjett oppdrag'!$B$4:$B$139,"Investeringer (utstyr)",'Budsjett oppdrag'!L4:L140)*(1+Registrering!$B$31))+(SUMIF('Budsjett oppdrag'!$B$4:$B$139,"Investeringer (utstyr)",'Budsjett oppdrag'!L4:L140)*(Registrering!$B$32))+(SUMIF('Budsjett oppdrag'!$B$4:$B$139,"Investeringer (utstyr)",'Budsjett oppdrag'!L4:L140)*(Registrering!$B$31*Registrering!$B$32))</f>
        <v>0</v>
      </c>
      <c r="D14" s="118">
        <f>(SUMIF('Budsjett oppdrag'!$B$4:$B$139,"Investeringer (utstyr)",'Budsjett oppdrag'!M4:M140)*(1+Registrering!$B$31))+(SUMIF('Budsjett oppdrag'!$B$4:$B$139,"Investeringer (utstyr)",'Budsjett oppdrag'!M4:M140)*(Registrering!$B$32))+(SUMIF('Budsjett oppdrag'!$B$4:$B$139,"Investeringer (utstyr)",'Budsjett oppdrag'!M4:M140)*(Registrering!$B$31*Registrering!$B$32))</f>
        <v>0</v>
      </c>
      <c r="E14" s="118">
        <f>(SUMIF('Budsjett oppdrag'!$B$4:$B$139,"Investeringer (utstyr)",'Budsjett oppdrag'!N4:N140)*(1+Registrering!$B$31))+(SUMIF('Budsjett oppdrag'!$B$4:$B$139,"Investeringer (utstyr)",'Budsjett oppdrag'!N4:N140)*(Registrering!$B$32))+(SUMIF('Budsjett oppdrag'!$B$4:$B$139,"Investeringer (utstyr)",'Budsjett oppdrag'!N4:N140)*(Registrering!$B$31*Registrering!$B$32))</f>
        <v>0</v>
      </c>
      <c r="F14" s="118">
        <f>(SUMIF('Budsjett oppdrag'!$B$4:$B$139,"Investeringer (utstyr)",'Budsjett oppdrag'!O4:O140)*(1+Registrering!$B$31))+(SUMIF('Budsjett oppdrag'!$B$4:$B$139,"Investeringer (utstyr)",'Budsjett oppdrag'!O4:O140)*(Registrering!$B$32))+(SUMIF('Budsjett oppdrag'!$B$4:$B$139,"Investeringer (utstyr)",'Budsjett oppdrag'!O4:O140)*(Registrering!$B$31*Registrering!$B$32))</f>
        <v>0</v>
      </c>
      <c r="G14" s="118">
        <f>(SUMIF('Budsjett oppdrag'!$B$4:$B$139,"Investeringer (utstyr)",'Budsjett oppdrag'!P4:P140)*(1+Registrering!$B$31))+(SUMIF('Budsjett oppdrag'!$B$4:$B$139,"Investeringer (utstyr)",'Budsjett oppdrag'!P4:P140)*(Registrering!$B$32))+(SUMIF('Budsjett oppdrag'!$B$4:$B$139,"Investeringer (utstyr)",'Budsjett oppdrag'!P4:P140)*(Registrering!$B$31*Registrering!$B$32))</f>
        <v>0</v>
      </c>
      <c r="H14" s="118">
        <f>(SUMIF('Budsjett oppdrag'!$B$4:$B$139,"Investeringer (utstyr)",'Budsjett oppdrag'!Q4:Q140)*(1+Registrering!$B$31))+(SUMIF('Budsjett oppdrag'!$B$4:$B$139,"Investeringer (utstyr)",'Budsjett oppdrag'!Q4:Q140)*(Registrering!$B$32))+(SUMIF('Budsjett oppdrag'!$B$4:$B$139,"Investeringer (utstyr)",'Budsjett oppdrag'!Q4:Q140)*(Registrering!$B$31*Registrering!$B$32))</f>
        <v>0</v>
      </c>
      <c r="I14" s="118">
        <f>(SUMIF('Budsjett oppdrag'!$B$4:$B$139,"Investeringer (utstyr)",'Budsjett oppdrag'!R4:R140)*(1+Registrering!$B$31))+(SUMIF('Budsjett oppdrag'!$B$4:$B$139,"Investeringer (utstyr)",'Budsjett oppdrag'!R4:R140)*(Registrering!$B$32))+(SUMIF('Budsjett oppdrag'!$B$4:$B$139,"Investeringer (utstyr)",'Budsjett oppdrag'!R4:R140)*(Registrering!$B$31*Registrering!$B$32))</f>
        <v>0</v>
      </c>
      <c r="J14" s="118">
        <f>(SUMIF('Budsjett oppdrag'!$B$4:$B$139,"Investeringer (utstyr)",'Budsjett oppdrag'!S4:S140)*(1+Registrering!$B$31))+(SUMIF('Budsjett oppdrag'!$B$4:$B$139,"Investeringer (utstyr)",'Budsjett oppdrag'!S4:S140)*(Registrering!$B$32))+(SUMIF('Budsjett oppdrag'!$B$4:$B$139,"Investeringer (utstyr)",'Budsjett oppdrag'!S4:S140)*(Registrering!$B$31*Registrering!$B$32))</f>
        <v>0</v>
      </c>
      <c r="K14" s="118">
        <f>(SUMIF('Budsjett oppdrag'!$B$4:$B$139,"Investeringer (utstyr)",'Budsjett oppdrag'!T4:T140)*(1+Registrering!$B$31))+(SUMIF('Budsjett oppdrag'!$B$4:$B$139,"Investeringer (utstyr)",'Budsjett oppdrag'!T4:T140)*(Registrering!$B$32))+(SUMIF('Budsjett oppdrag'!$B$4:$B$139,"Investeringer (utstyr)",'Budsjett oppdrag'!T4:T140)*(Registrering!$B$31*Registrering!$B$32))</f>
        <v>0</v>
      </c>
      <c r="L14" s="117">
        <f t="shared" si="1"/>
        <v>0</v>
      </c>
    </row>
    <row r="15" spans="1:14" ht="12.75" customHeight="1" x14ac:dyDescent="0.2">
      <c r="A15" s="112" t="s">
        <v>140</v>
      </c>
      <c r="B15" s="117">
        <f>('Budsjett oppdrag'!K14)*(1+Registrering!$B$31)+('Budsjett oppdrag'!K14)*Registrering!$B38+('Budsjett oppdrag'!K14)*(Registrering!$B$31*Registrering!$B$32)</f>
        <v>0</v>
      </c>
      <c r="C15" s="117">
        <f>('Budsjett oppdrag'!L14)*(1+Registrering!$B$31)+('Budsjett oppdrag'!L14)*Registrering!$B38+('Budsjett oppdrag'!L14)*(Registrering!$B$31*Registrering!$B$32)</f>
        <v>0</v>
      </c>
      <c r="D15" s="117">
        <f>('Budsjett oppdrag'!M14)*(1+Registrering!$B$31)+('Budsjett oppdrag'!M14)*Registrering!$B38+('Budsjett oppdrag'!M14)*(Registrering!$B$31*Registrering!$B$32)</f>
        <v>0</v>
      </c>
      <c r="E15" s="117">
        <f>('Budsjett oppdrag'!N14)*(1+Registrering!$B$31)+('Budsjett oppdrag'!N14)*Registrering!$B38+('Budsjett oppdrag'!N14)*(Registrering!$B$31*Registrering!$B$32)</f>
        <v>0</v>
      </c>
      <c r="F15" s="117">
        <f>('Budsjett oppdrag'!O14)*(1+Registrering!$B$31)+('Budsjett oppdrag'!O14)*Registrering!$B38+('Budsjett oppdrag'!O14)*(Registrering!$B$31*Registrering!$B$32)</f>
        <v>0</v>
      </c>
      <c r="G15" s="117">
        <f>('Budsjett oppdrag'!P14)*(1+Registrering!$B$31)+('Budsjett oppdrag'!P14)*Registrering!$B38+('Budsjett oppdrag'!P14)*(Registrering!$B$31*Registrering!$B$32)</f>
        <v>0</v>
      </c>
      <c r="H15" s="117">
        <f>('Budsjett oppdrag'!Q14)*(1+Registrering!$B$31)+('Budsjett oppdrag'!Q14)*Registrering!$B38+('Budsjett oppdrag'!Q14)*(Registrering!$B$31*Registrering!$B$32)</f>
        <v>0</v>
      </c>
      <c r="I15" s="117">
        <f>('Budsjett oppdrag'!R14)*(1+Registrering!$B$31)+('Budsjett oppdrag'!R14)*Registrering!$B38+('Budsjett oppdrag'!R14)*(Registrering!$B$31*Registrering!$B$32)</f>
        <v>0</v>
      </c>
      <c r="J15" s="117">
        <f>('Budsjett oppdrag'!S14)*(1+Registrering!$B$31)+('Budsjett oppdrag'!S14)*Registrering!$B38+('Budsjett oppdrag'!S14)*(Registrering!$B$31*Registrering!$B$32)</f>
        <v>0</v>
      </c>
      <c r="K15" s="117">
        <f>('Budsjett oppdrag'!T14)*(1+Registrering!$B$31)+('Budsjett oppdrag'!T14)*Registrering!$B38+('Budsjett oppdrag'!T14)*(Registrering!$B$31*Registrering!$B$32)</f>
        <v>0</v>
      </c>
      <c r="L15" s="117">
        <f t="shared" si="1"/>
        <v>0</v>
      </c>
    </row>
    <row r="16" spans="1:14" ht="12.75" customHeight="1" x14ac:dyDescent="0.2">
      <c r="A16" s="112" t="s">
        <v>173</v>
      </c>
      <c r="B16" s="117">
        <f>('Budsjett oppdrag'!K15)*(1+Registrering!$B$31)+('Budsjett oppdrag'!K15)*Registrering!$B32+('Budsjett oppdrag'!K15)*(Registrering!$B$31*Registrering!$B$32)</f>
        <v>0</v>
      </c>
      <c r="C16" s="117">
        <f>('Budsjett oppdrag'!L15)*(1+Registrering!$B$31)+('Budsjett oppdrag'!L15)*Registrering!$B32+('Budsjett oppdrag'!L15)*(Registrering!$B$31*Registrering!$B$32)</f>
        <v>0</v>
      </c>
      <c r="D16" s="117">
        <f>('Budsjett oppdrag'!M15)*(1+Registrering!$B$31)+('Budsjett oppdrag'!M15)*Registrering!$B32+('Budsjett oppdrag'!M15)*(Registrering!$B$31*Registrering!$B$32)</f>
        <v>0</v>
      </c>
      <c r="E16" s="117">
        <f>('Budsjett oppdrag'!N15)*(1+Registrering!$B$31)+('Budsjett oppdrag'!N15)*Registrering!$B32+('Budsjett oppdrag'!N15)*(Registrering!$B$31*Registrering!$B$32)</f>
        <v>0</v>
      </c>
      <c r="F16" s="117">
        <f>('Budsjett oppdrag'!O15)*(1+Registrering!$B$31)+('Budsjett oppdrag'!O15)*Registrering!$B32+('Budsjett oppdrag'!O15)*(Registrering!$B$31*Registrering!$B$32)</f>
        <v>0</v>
      </c>
      <c r="G16" s="117">
        <f>('Budsjett oppdrag'!P15)*(1+Registrering!$B$31)+('Budsjett oppdrag'!P15)*Registrering!$B32+('Budsjett oppdrag'!P15)*(Registrering!$B$31*Registrering!$B$32)</f>
        <v>0</v>
      </c>
      <c r="H16" s="117">
        <f>('Budsjett oppdrag'!Q15)*(1+Registrering!$B$31)+('Budsjett oppdrag'!Q15)*Registrering!$B32+('Budsjett oppdrag'!Q15)*(Registrering!$B$31*Registrering!$B$32)</f>
        <v>0</v>
      </c>
      <c r="I16" s="117">
        <f>('Budsjett oppdrag'!R15)*(1+Registrering!$B$31)+('Budsjett oppdrag'!R15)*Registrering!$B32+('Budsjett oppdrag'!R15)*(Registrering!$B$31*Registrering!$B$32)</f>
        <v>0</v>
      </c>
      <c r="J16" s="117">
        <f>('Budsjett oppdrag'!S15)*(1+Registrering!$B$31)+('Budsjett oppdrag'!S15)*Registrering!$B32+('Budsjett oppdrag'!S15)*(Registrering!$B$31*Registrering!$B$32)</f>
        <v>0</v>
      </c>
      <c r="K16" s="117">
        <f>('Budsjett oppdrag'!T15)*(1+Registrering!$B$31)+('Budsjett oppdrag'!T15)*Registrering!$B32+('Budsjett oppdrag'!T15)*(Registrering!$B$31*Registrering!$B$32)</f>
        <v>0</v>
      </c>
      <c r="L16" s="117">
        <f t="shared" si="1"/>
        <v>0</v>
      </c>
    </row>
    <row r="17" spans="1:12" ht="12.75" customHeight="1" x14ac:dyDescent="0.2">
      <c r="A17" s="119" t="s">
        <v>521</v>
      </c>
      <c r="B17" s="120">
        <f>SUM(B9:B16)</f>
        <v>0</v>
      </c>
      <c r="C17" s="120">
        <f t="shared" ref="C17:K17" si="2">SUM(C9:C16)</f>
        <v>0</v>
      </c>
      <c r="D17" s="120">
        <f t="shared" si="2"/>
        <v>0</v>
      </c>
      <c r="E17" s="120">
        <f t="shared" si="2"/>
        <v>0</v>
      </c>
      <c r="F17" s="120">
        <f t="shared" si="2"/>
        <v>0</v>
      </c>
      <c r="G17" s="120">
        <f t="shared" si="2"/>
        <v>0</v>
      </c>
      <c r="H17" s="120">
        <f t="shared" si="2"/>
        <v>0</v>
      </c>
      <c r="I17" s="120">
        <f t="shared" si="2"/>
        <v>0</v>
      </c>
      <c r="J17" s="120">
        <f t="shared" si="2"/>
        <v>0</v>
      </c>
      <c r="K17" s="120">
        <f t="shared" si="2"/>
        <v>0</v>
      </c>
      <c r="L17" s="120">
        <f t="shared" si="0"/>
        <v>0</v>
      </c>
    </row>
    <row r="18" spans="1:12" x14ac:dyDescent="0.2">
      <c r="A18" s="119" t="s">
        <v>522</v>
      </c>
      <c r="B18" s="120">
        <f>B17*(1+Registrering!$B$33)</f>
        <v>0</v>
      </c>
      <c r="C18" s="120">
        <f>C17*(1+Registrering!$B$33)</f>
        <v>0</v>
      </c>
      <c r="D18" s="120">
        <f>D17*(1+Registrering!$B$33)</f>
        <v>0</v>
      </c>
      <c r="E18" s="120">
        <f>E17*(1+Registrering!$B$33)</f>
        <v>0</v>
      </c>
      <c r="F18" s="120">
        <f>F17*(1+Registrering!$B$33)</f>
        <v>0</v>
      </c>
      <c r="G18" s="120">
        <f>G17*(1+Registrering!$B$33)</f>
        <v>0</v>
      </c>
      <c r="H18" s="120">
        <f>H17*(1+Registrering!$B$33)</f>
        <v>0</v>
      </c>
      <c r="I18" s="120">
        <f>I17*(1+Registrering!$B$33)</f>
        <v>0</v>
      </c>
      <c r="J18" s="120">
        <f>J17*(1+Registrering!$B$33)</f>
        <v>0</v>
      </c>
      <c r="K18" s="120">
        <f>K17*(1+Registrering!$B$33)</f>
        <v>0</v>
      </c>
      <c r="L18" s="120">
        <f t="shared" ref="L18" si="3">SUM(B18:K18)</f>
        <v>0</v>
      </c>
    </row>
    <row r="20" spans="1:12" ht="18" hidden="1" x14ac:dyDescent="0.2">
      <c r="A20" s="111" t="s">
        <v>523</v>
      </c>
    </row>
    <row r="21" spans="1:12" ht="13.5" hidden="1" thickBot="1" x14ac:dyDescent="0.25"/>
    <row r="22" spans="1:12" ht="7.5" hidden="1" customHeight="1" x14ac:dyDescent="0.2">
      <c r="A22" s="121"/>
      <c r="B22" s="121"/>
      <c r="C22" s="121"/>
      <c r="D22" s="121"/>
      <c r="E22" s="121"/>
      <c r="F22" s="121"/>
      <c r="G22" s="121"/>
      <c r="H22" s="121"/>
      <c r="I22" s="122"/>
    </row>
    <row r="23" spans="1:12" hidden="1" x14ac:dyDescent="0.2">
      <c r="A23" s="112" t="s">
        <v>514</v>
      </c>
      <c r="B23" s="112" t="str">
        <f>IF(Registrering!B5="","",Registrering!B5)</f>
        <v/>
      </c>
      <c r="C23" s="757"/>
      <c r="D23" s="758"/>
      <c r="E23" s="758"/>
      <c r="F23" s="758"/>
      <c r="G23" s="758"/>
      <c r="H23" s="758"/>
      <c r="I23" s="123"/>
    </row>
    <row r="24" spans="1:12" hidden="1" x14ac:dyDescent="0.2">
      <c r="A24" s="112" t="s">
        <v>503</v>
      </c>
      <c r="B24" s="758" t="str">
        <f>IF(Registrering!B3="","",Registrering!B3)</f>
        <v/>
      </c>
      <c r="C24" s="758"/>
      <c r="D24" s="758"/>
      <c r="E24" s="758"/>
      <c r="F24" s="758"/>
      <c r="G24" s="758"/>
      <c r="I24" s="123"/>
    </row>
    <row r="25" spans="1:12" hidden="1" x14ac:dyDescent="0.2">
      <c r="A25" s="112" t="s">
        <v>515</v>
      </c>
      <c r="B25" s="758" t="str">
        <f>IF(Registrering!B4="","",Registrering!B4)</f>
        <v/>
      </c>
      <c r="C25" s="758"/>
      <c r="D25" s="758"/>
      <c r="E25" s="758"/>
      <c r="F25" s="758"/>
      <c r="G25" s="758"/>
      <c r="I25" s="123"/>
    </row>
    <row r="26" spans="1:12" hidden="1" x14ac:dyDescent="0.2">
      <c r="A26" s="124"/>
      <c r="B26" s="124"/>
      <c r="I26" s="123"/>
    </row>
    <row r="27" spans="1:12" hidden="1" x14ac:dyDescent="0.2">
      <c r="A27" s="143"/>
      <c r="B27" s="143"/>
      <c r="C27" s="419"/>
      <c r="D27" s="144"/>
      <c r="E27" s="144"/>
      <c r="F27" s="419"/>
      <c r="G27" s="144"/>
      <c r="H27" s="144"/>
      <c r="I27" s="123"/>
    </row>
    <row r="28" spans="1:12" hidden="1" x14ac:dyDescent="0.2">
      <c r="A28" s="131"/>
      <c r="B28" s="131"/>
      <c r="C28" s="125"/>
      <c r="D28" s="126"/>
      <c r="E28" s="125"/>
      <c r="F28" s="125"/>
      <c r="G28" s="126"/>
      <c r="H28" s="125"/>
      <c r="I28" s="123"/>
      <c r="J28" s="127"/>
    </row>
    <row r="29" spans="1:12" hidden="1" x14ac:dyDescent="0.2">
      <c r="A29" s="131"/>
      <c r="B29" s="131"/>
      <c r="C29" s="125"/>
      <c r="D29" s="126"/>
      <c r="E29" s="125"/>
      <c r="F29" s="125"/>
      <c r="G29" s="126"/>
      <c r="H29" s="125"/>
      <c r="I29" s="123"/>
      <c r="J29" s="127"/>
    </row>
    <row r="30" spans="1:12" hidden="1" x14ac:dyDescent="0.2">
      <c r="A30" s="131"/>
      <c r="B30" s="131"/>
      <c r="C30" s="125"/>
      <c r="D30" s="126"/>
      <c r="E30" s="125"/>
      <c r="F30" s="125"/>
      <c r="G30" s="126"/>
      <c r="H30" s="125"/>
      <c r="I30" s="123"/>
      <c r="J30" s="127"/>
    </row>
    <row r="31" spans="1:12" hidden="1" x14ac:dyDescent="0.2">
      <c r="A31" s="131"/>
      <c r="B31" s="131"/>
      <c r="C31" s="125"/>
      <c r="D31" s="126"/>
      <c r="E31" s="125"/>
      <c r="F31" s="125"/>
      <c r="G31" s="126"/>
      <c r="H31" s="125"/>
      <c r="I31" s="123"/>
      <c r="J31" s="127"/>
    </row>
    <row r="32" spans="1:12" hidden="1" x14ac:dyDescent="0.2">
      <c r="A32" s="131"/>
      <c r="B32" s="131"/>
      <c r="C32" s="125"/>
      <c r="D32" s="126"/>
      <c r="E32" s="125"/>
      <c r="F32" s="125"/>
      <c r="G32" s="126"/>
      <c r="H32" s="125"/>
      <c r="I32" s="123"/>
      <c r="J32" s="127"/>
    </row>
    <row r="33" spans="1:11" hidden="1" x14ac:dyDescent="0.2">
      <c r="A33" s="131"/>
      <c r="B33" s="131"/>
      <c r="C33" s="125"/>
      <c r="D33" s="126"/>
      <c r="E33" s="125"/>
      <c r="F33" s="125"/>
      <c r="G33" s="126"/>
      <c r="H33" s="125"/>
      <c r="I33" s="123"/>
      <c r="J33" s="127"/>
    </row>
    <row r="34" spans="1:11" hidden="1" x14ac:dyDescent="0.2">
      <c r="A34" s="131" t="e">
        <f>IF('Budsjett oppdrag'!B10=Tabeller!$G$54,'Budsjett oppdrag'!B10,IF('Budsjett oppdrag'!B10=Tabeller!$G$55,'Budsjett oppdrag'!B10,IF('Budsjett oppdrag'!B10=Tabeller!$G$56,'Budsjett oppdrag'!B10,IF('Budsjett oppdrag'!B10=Tabeller!#REF!,'Budsjett oppdrag'!B10,IF('Budsjett oppdrag'!B10=Tabeller!$G$57,'Budsjett oppdrag'!B10,IF('Budsjett oppdrag'!B10=Tabeller!$G$58,'Budsjett oppdrag'!B10,IF('Budsjett oppdrag'!B10=Tabeller!$G$59,'Budsjett oppdrag'!B10,IF('Budsjett oppdrag'!B10=Tabeller!$G$60,'Budsjett oppdrag'!B10,IF('Budsjett oppdrag'!B10=Tabeller!$G$61,'Budsjett oppdrag'!B10,"")))))))))</f>
        <v>#REF!</v>
      </c>
      <c r="B34" s="131" t="e">
        <f>IF(A34="","",IF('Budsjett oppdrag'!J10=0,"",'Budsjett oppdrag'!J10))</f>
        <v>#REF!</v>
      </c>
      <c r="C34" s="125" t="e">
        <f>IF(A34="","",('Budsjett oppdrag'!G10+('Budsjett oppdrag'!G10*Registrering!$B$31))+(('Budsjett oppdrag'!G10*Registrering!$B$32)+('Budsjett oppdrag'!G10*Registrering!$C$31)*Registrering!$C$32))</f>
        <v>#REF!</v>
      </c>
      <c r="D34" s="126" t="e">
        <f>IF(A34="","",'Budsjett oppdrag'!C10)</f>
        <v>#REF!</v>
      </c>
      <c r="E34" s="125" t="e">
        <f t="shared" ref="E34:E35" si="4">IF(A34="","",IF(D34&gt;0,C34*D34,""))</f>
        <v>#REF!</v>
      </c>
      <c r="F34" s="125" t="e">
        <f>IF(A34="","",C34+(C34*Registrering!$B$33))</f>
        <v>#REF!</v>
      </c>
      <c r="G34" s="126" t="e">
        <f t="shared" ref="G34:G35" si="5">D34</f>
        <v>#REF!</v>
      </c>
      <c r="H34" s="125" t="e">
        <f t="shared" ref="H34:H35" si="6">IF(A34="","",IF(G34&gt;0,F34*G34,""))</f>
        <v>#REF!</v>
      </c>
      <c r="I34" s="123"/>
      <c r="J34" s="127"/>
    </row>
    <row r="35" spans="1:11" hidden="1" x14ac:dyDescent="0.2">
      <c r="A35" s="131" t="e">
        <f>IF('Budsjett oppdrag'!B11=Tabeller!$G$54,'Budsjett oppdrag'!B11,IF('Budsjett oppdrag'!B11=Tabeller!$G$55,'Budsjett oppdrag'!B11,IF('Budsjett oppdrag'!B11=Tabeller!$G$56,'Budsjett oppdrag'!B11,IF('Budsjett oppdrag'!B11=Tabeller!#REF!,'Budsjett oppdrag'!B11,IF('Budsjett oppdrag'!B11=Tabeller!$G$57,'Budsjett oppdrag'!B11,IF('Budsjett oppdrag'!B11=Tabeller!$G$58,'Budsjett oppdrag'!B11,IF('Budsjett oppdrag'!B11=Tabeller!$G$59,'Budsjett oppdrag'!B11,IF('Budsjett oppdrag'!B11=Tabeller!$G$60,'Budsjett oppdrag'!B11,IF('Budsjett oppdrag'!B11=Tabeller!$G$61,'Budsjett oppdrag'!B11,"")))))))))</f>
        <v>#REF!</v>
      </c>
      <c r="B35" s="131" t="e">
        <f>IF(A35="","",IF('Budsjett oppdrag'!J11=0,"",'Budsjett oppdrag'!J11))</f>
        <v>#REF!</v>
      </c>
      <c r="C35" s="125" t="e">
        <f>IF(A35="","",('Budsjett oppdrag'!G11+('Budsjett oppdrag'!G11*Registrering!$B$31))+(('Budsjett oppdrag'!G11*Registrering!$B$32)+('Budsjett oppdrag'!G11*Registrering!$C$31)*Registrering!$C$32))</f>
        <v>#REF!</v>
      </c>
      <c r="D35" s="126" t="e">
        <f>IF(A35="","",'Budsjett oppdrag'!C11)</f>
        <v>#REF!</v>
      </c>
      <c r="E35" s="125" t="e">
        <f t="shared" si="4"/>
        <v>#REF!</v>
      </c>
      <c r="F35" s="125" t="e">
        <f>IF(A35="","",C35+(C35*Registrering!$B$33))</f>
        <v>#REF!</v>
      </c>
      <c r="G35" s="126" t="e">
        <f t="shared" si="5"/>
        <v>#REF!</v>
      </c>
      <c r="H35" s="125" t="e">
        <f t="shared" si="6"/>
        <v>#REF!</v>
      </c>
      <c r="I35" s="123"/>
      <c r="J35" s="127"/>
    </row>
    <row r="36" spans="1:11" hidden="1" x14ac:dyDescent="0.2">
      <c r="A36" s="128" t="s">
        <v>141</v>
      </c>
      <c r="B36" s="128"/>
      <c r="C36" s="130"/>
      <c r="D36" s="129" t="e">
        <f>SUM(D28:D35)</f>
        <v>#REF!</v>
      </c>
      <c r="E36" s="130" t="e">
        <f t="shared" ref="E36:H36" si="7">SUM(E28:E35)</f>
        <v>#REF!</v>
      </c>
      <c r="F36" s="128"/>
      <c r="G36" s="129" t="e">
        <f t="shared" si="7"/>
        <v>#REF!</v>
      </c>
      <c r="H36" s="130" t="e">
        <f t="shared" si="7"/>
        <v>#REF!</v>
      </c>
      <c r="I36" s="123"/>
    </row>
    <row r="37" spans="1:11" hidden="1" x14ac:dyDescent="0.2">
      <c r="I37" s="123"/>
    </row>
    <row r="38" spans="1:11" hidden="1" x14ac:dyDescent="0.2">
      <c r="A38" s="143" t="s">
        <v>524</v>
      </c>
      <c r="B38" s="143"/>
      <c r="C38" s="419"/>
      <c r="D38" s="144"/>
      <c r="E38" s="419" t="s">
        <v>525</v>
      </c>
      <c r="F38" s="419" t="s">
        <v>526</v>
      </c>
      <c r="G38" s="144"/>
      <c r="H38" s="144" t="s">
        <v>25</v>
      </c>
      <c r="I38" s="123"/>
    </row>
    <row r="39" spans="1:11" hidden="1" x14ac:dyDescent="0.2">
      <c r="A39" s="131" t="s">
        <v>517</v>
      </c>
      <c r="B39" s="131"/>
      <c r="C39" s="125"/>
      <c r="D39" s="131"/>
      <c r="E39" s="132">
        <f>L10</f>
        <v>0</v>
      </c>
      <c r="F39" s="125">
        <f>E39+(E39*Registrering!$B$33)</f>
        <v>0</v>
      </c>
      <c r="G39" s="131"/>
      <c r="H39" s="132">
        <f>F39</f>
        <v>0</v>
      </c>
      <c r="I39" s="123"/>
      <c r="K39" s="127"/>
    </row>
    <row r="40" spans="1:11" hidden="1" x14ac:dyDescent="0.2">
      <c r="A40" s="131" t="s">
        <v>518</v>
      </c>
      <c r="B40" s="131"/>
      <c r="C40" s="125"/>
      <c r="D40" s="131"/>
      <c r="E40" s="132">
        <f>L11</f>
        <v>0</v>
      </c>
      <c r="F40" s="125">
        <f>E40+(E40*Registrering!$B$33)</f>
        <v>0</v>
      </c>
      <c r="G40" s="131"/>
      <c r="H40" s="132">
        <f t="shared" ref="H40:H42" si="8">F40</f>
        <v>0</v>
      </c>
      <c r="I40" s="123"/>
    </row>
    <row r="41" spans="1:11" hidden="1" x14ac:dyDescent="0.2">
      <c r="A41" s="131" t="s">
        <v>392</v>
      </c>
      <c r="B41" s="131"/>
      <c r="C41" s="125"/>
      <c r="D41" s="131"/>
      <c r="E41" s="132">
        <f>L12</f>
        <v>0</v>
      </c>
      <c r="F41" s="125">
        <f>E41+(E41*Registrering!$B$33)</f>
        <v>0</v>
      </c>
      <c r="G41" s="131"/>
      <c r="H41" s="132">
        <f t="shared" si="8"/>
        <v>0</v>
      </c>
      <c r="I41" s="123"/>
    </row>
    <row r="42" spans="1:11" hidden="1" x14ac:dyDescent="0.2">
      <c r="A42" s="131" t="s">
        <v>519</v>
      </c>
      <c r="B42" s="131"/>
      <c r="C42" s="125"/>
      <c r="D42" s="131"/>
      <c r="E42" s="132">
        <f>L13</f>
        <v>0</v>
      </c>
      <c r="F42" s="125">
        <f>E42+(E42*Registrering!$B$33)</f>
        <v>0</v>
      </c>
      <c r="G42" s="131"/>
      <c r="H42" s="132">
        <f t="shared" si="8"/>
        <v>0</v>
      </c>
      <c r="I42" s="123"/>
      <c r="K42" s="127"/>
    </row>
    <row r="43" spans="1:11" hidden="1" x14ac:dyDescent="0.2">
      <c r="A43" s="128" t="s">
        <v>527</v>
      </c>
      <c r="B43" s="128" t="e">
        <f>IF(Registrering!#REF!="","",Registrering!#REF!)</f>
        <v>#REF!</v>
      </c>
      <c r="C43" s="129"/>
      <c r="D43" s="129"/>
      <c r="E43" s="130">
        <f>SUM(E39:E42)</f>
        <v>0</v>
      </c>
      <c r="F43" s="129">
        <f>SUM(F39:F42)</f>
        <v>0</v>
      </c>
      <c r="G43" s="129"/>
      <c r="H43" s="130">
        <f>SUM(H39:H42)</f>
        <v>0</v>
      </c>
      <c r="I43" s="123"/>
    </row>
    <row r="44" spans="1:11" hidden="1" x14ac:dyDescent="0.2">
      <c r="B44" s="112" t="str">
        <f>IF(Registrering!B16="","",Registrering!B16)</f>
        <v/>
      </c>
      <c r="I44" s="123"/>
    </row>
    <row r="45" spans="1:11" hidden="1" x14ac:dyDescent="0.2">
      <c r="A45" s="133" t="s">
        <v>25</v>
      </c>
      <c r="B45" s="134" t="e">
        <f>IF(Registrering!#REF!="","",Registrering!#REF!)</f>
        <v>#REF!</v>
      </c>
      <c r="C45" s="135"/>
      <c r="D45" s="135"/>
      <c r="E45" s="422" t="s">
        <v>528</v>
      </c>
      <c r="F45" s="422"/>
      <c r="G45" s="422"/>
      <c r="H45" s="422" t="s">
        <v>529</v>
      </c>
      <c r="I45" s="123"/>
    </row>
    <row r="46" spans="1:11" ht="13.5" hidden="1" thickBot="1" x14ac:dyDescent="0.25">
      <c r="A46" s="136" t="s">
        <v>527</v>
      </c>
      <c r="B46" s="136"/>
      <c r="C46" s="136"/>
      <c r="D46" s="137"/>
      <c r="E46" s="138" t="e">
        <f>E43+E36</f>
        <v>#REF!</v>
      </c>
      <c r="F46" s="136"/>
      <c r="G46" s="137"/>
      <c r="H46" s="138" t="e">
        <f>H43+H36</f>
        <v>#REF!</v>
      </c>
      <c r="I46" s="123"/>
    </row>
    <row r="47" spans="1:11" ht="14.25" hidden="1" thickTop="1" thickBot="1" x14ac:dyDescent="0.25">
      <c r="A47" s="139"/>
      <c r="B47" s="139"/>
      <c r="C47" s="139"/>
      <c r="D47" s="139"/>
      <c r="E47" s="139"/>
      <c r="F47" s="139"/>
      <c r="G47" s="139"/>
      <c r="H47" s="139"/>
      <c r="I47" s="140"/>
    </row>
    <row r="48" spans="1:11" hidden="1" x14ac:dyDescent="0.2"/>
    <row r="49" spans="1:6" hidden="1" x14ac:dyDescent="0.2"/>
    <row r="50" spans="1:6" hidden="1" x14ac:dyDescent="0.2"/>
    <row r="51" spans="1:6" hidden="1" x14ac:dyDescent="0.2"/>
    <row r="53" spans="1:6" x14ac:dyDescent="0.2">
      <c r="F53" s="141"/>
    </row>
    <row r="54" spans="1:6" ht="18" x14ac:dyDescent="0.2">
      <c r="A54" s="111" t="s">
        <v>523</v>
      </c>
      <c r="B54" s="111"/>
    </row>
    <row r="55" spans="1:6" ht="13.5" thickBot="1" x14ac:dyDescent="0.25"/>
    <row r="56" spans="1:6" ht="7.5" customHeight="1" x14ac:dyDescent="0.2">
      <c r="A56" s="121"/>
      <c r="B56" s="121"/>
      <c r="C56" s="121"/>
      <c r="D56" s="122"/>
    </row>
    <row r="57" spans="1:6" x14ac:dyDescent="0.2">
      <c r="A57" s="112" t="s">
        <v>514</v>
      </c>
      <c r="B57" s="757" t="str">
        <f>IF(Registrering!B5="","",Registrering!B5)</f>
        <v/>
      </c>
      <c r="C57" s="758"/>
      <c r="D57" s="761"/>
    </row>
    <row r="58" spans="1:6" x14ac:dyDescent="0.2">
      <c r="A58" s="112" t="s">
        <v>503</v>
      </c>
      <c r="B58" s="758" t="str">
        <f>IF(Registrering!B3="","",Registrering!B3)</f>
        <v/>
      </c>
      <c r="C58" s="758"/>
      <c r="D58" s="761"/>
    </row>
    <row r="59" spans="1:6" x14ac:dyDescent="0.2">
      <c r="A59" s="112" t="s">
        <v>515</v>
      </c>
      <c r="B59" s="758" t="str">
        <f>IF(Registrering!B4="","",Registrering!B4)</f>
        <v/>
      </c>
      <c r="C59" s="758"/>
      <c r="D59" s="761"/>
    </row>
    <row r="60" spans="1:6" x14ac:dyDescent="0.2">
      <c r="B60" s="543"/>
      <c r="C60" s="543"/>
      <c r="D60" s="142"/>
    </row>
    <row r="61" spans="1:6" x14ac:dyDescent="0.2">
      <c r="A61" s="143" t="s">
        <v>530</v>
      </c>
      <c r="B61" s="144"/>
      <c r="C61" s="762" t="s">
        <v>531</v>
      </c>
      <c r="D61" s="763"/>
    </row>
    <row r="62" spans="1:6" x14ac:dyDescent="0.2">
      <c r="A62" s="131" t="s">
        <v>187</v>
      </c>
      <c r="B62" s="145"/>
      <c r="C62" s="764">
        <f>L9</f>
        <v>0</v>
      </c>
      <c r="D62" s="765"/>
      <c r="E62" s="116"/>
    </row>
    <row r="63" spans="1:6" x14ac:dyDescent="0.2">
      <c r="A63" s="131" t="s">
        <v>517</v>
      </c>
      <c r="B63" s="146"/>
      <c r="C63" s="764">
        <f>L10</f>
        <v>0</v>
      </c>
      <c r="D63" s="765"/>
    </row>
    <row r="64" spans="1:6" x14ac:dyDescent="0.2">
      <c r="A64" s="131" t="s">
        <v>518</v>
      </c>
      <c r="B64" s="146"/>
      <c r="C64" s="764">
        <f>L11</f>
        <v>0</v>
      </c>
      <c r="D64" s="765"/>
    </row>
    <row r="65" spans="1:4" x14ac:dyDescent="0.2">
      <c r="A65" s="131" t="s">
        <v>392</v>
      </c>
      <c r="B65" s="146"/>
      <c r="C65" s="764">
        <f>L12</f>
        <v>0</v>
      </c>
      <c r="D65" s="765"/>
    </row>
    <row r="66" spans="1:4" x14ac:dyDescent="0.2">
      <c r="A66" s="131" t="s">
        <v>519</v>
      </c>
      <c r="B66" s="146"/>
      <c r="C66" s="764">
        <f>L13</f>
        <v>0</v>
      </c>
      <c r="D66" s="765"/>
    </row>
    <row r="67" spans="1:4" x14ac:dyDescent="0.2">
      <c r="A67" s="131" t="s">
        <v>520</v>
      </c>
      <c r="B67" s="146"/>
      <c r="C67" s="764">
        <f t="shared" ref="C67:C69" si="9">L14</f>
        <v>0</v>
      </c>
      <c r="D67" s="765"/>
    </row>
    <row r="68" spans="1:4" x14ac:dyDescent="0.2">
      <c r="A68" s="131" t="s">
        <v>140</v>
      </c>
      <c r="B68" s="146"/>
      <c r="C68" s="764">
        <f t="shared" si="9"/>
        <v>0</v>
      </c>
      <c r="D68" s="765"/>
    </row>
    <row r="69" spans="1:4" x14ac:dyDescent="0.2">
      <c r="A69" s="131" t="s">
        <v>173</v>
      </c>
      <c r="B69" s="146"/>
      <c r="C69" s="764">
        <f t="shared" si="9"/>
        <v>0</v>
      </c>
      <c r="D69" s="765"/>
    </row>
    <row r="70" spans="1:4" x14ac:dyDescent="0.2">
      <c r="A70" s="128" t="s">
        <v>532</v>
      </c>
      <c r="B70" s="129"/>
      <c r="C70" s="764">
        <f t="shared" ref="C70:C71" si="10">L17</f>
        <v>0</v>
      </c>
      <c r="D70" s="765"/>
    </row>
    <row r="71" spans="1:4" ht="13.5" thickBot="1" x14ac:dyDescent="0.25">
      <c r="A71" s="136" t="s">
        <v>533</v>
      </c>
      <c r="B71" s="137"/>
      <c r="C71" s="759">
        <f t="shared" si="10"/>
        <v>0</v>
      </c>
      <c r="D71" s="760"/>
    </row>
    <row r="72" spans="1:4" ht="14.25" thickTop="1" thickBot="1" x14ac:dyDescent="0.25">
      <c r="A72" s="139"/>
      <c r="B72" s="139"/>
      <c r="C72" s="139"/>
      <c r="D72" s="140"/>
    </row>
  </sheetData>
  <sheetProtection algorithmName="SHA-512" hashValue="/KcUTIsTjbDbTJ6FqN1nbGGz6evhd72mIw6oza4Z9aqacC9b87cTdmj1IPj3RUp6V6nEKq1WgG8h4DiZrOpNDg==" saltValue="e6hE9VSeq1dYjvV8XbUGQQ==" spinCount="100000" sheet="1" objects="1" scenarios="1" formatCells="0" formatColumns="0" formatRows="0"/>
  <mergeCells count="20">
    <mergeCell ref="B25:G25"/>
    <mergeCell ref="C71:D71"/>
    <mergeCell ref="B57:D57"/>
    <mergeCell ref="B58:D58"/>
    <mergeCell ref="B59:D59"/>
    <mergeCell ref="C61:D61"/>
    <mergeCell ref="C62:D62"/>
    <mergeCell ref="C63:D63"/>
    <mergeCell ref="C64:D64"/>
    <mergeCell ref="C65:D65"/>
    <mergeCell ref="C66:D66"/>
    <mergeCell ref="C70:D70"/>
    <mergeCell ref="C67:D67"/>
    <mergeCell ref="C68:D68"/>
    <mergeCell ref="C69:D69"/>
    <mergeCell ref="C4:H4"/>
    <mergeCell ref="B5:G5"/>
    <mergeCell ref="B6:G6"/>
    <mergeCell ref="C23:H23"/>
    <mergeCell ref="B24:G24"/>
  </mergeCells>
  <conditionalFormatting sqref="A10:A16">
    <cfRule type="expression" dxfId="3" priority="29" stopIfTrue="1">
      <formula>#REF!="NEI"</formula>
    </cfRule>
  </conditionalFormatting>
  <conditionalFormatting sqref="A63:A69">
    <cfRule type="expression" dxfId="2" priority="30" stopIfTrue="1">
      <formula>#REF!="NEI"</formula>
    </cfRule>
  </conditionalFormatting>
  <conditionalFormatting sqref="A28:B36">
    <cfRule type="expression" dxfId="1" priority="3" stopIfTrue="1">
      <formula>#REF!="NEI"</formula>
    </cfRule>
  </conditionalFormatting>
  <conditionalFormatting sqref="A39:B43 A46:B46">
    <cfRule type="expression" dxfId="0" priority="32" stopIfTrue="1">
      <formula>#REF!="NEI"</formula>
    </cfRule>
  </conditionalFormatting>
  <pageMargins left="0.70866141732283472" right="0.70866141732283472" top="0.74803149606299213" bottom="0.74803149606299213" header="0.31496062992125984" footer="0.31496062992125984"/>
  <pageSetup paperSize="9" scale="63"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8"/>
  <dimension ref="A2:C62"/>
  <sheetViews>
    <sheetView topLeftCell="A16" workbookViewId="0">
      <selection activeCell="B59" sqref="B59"/>
    </sheetView>
  </sheetViews>
  <sheetFormatPr baseColWidth="10" defaultColWidth="9.140625" defaultRowHeight="12.75" x14ac:dyDescent="0.2"/>
  <cols>
    <col min="1" max="1" width="12.5703125" customWidth="1"/>
    <col min="2" max="2" width="64.5703125" bestFit="1" customWidth="1"/>
    <col min="3" max="3" width="11" bestFit="1" customWidth="1"/>
  </cols>
  <sheetData>
    <row r="2" spans="1:3" ht="15" x14ac:dyDescent="0.25">
      <c r="A2" s="79" t="s">
        <v>534</v>
      </c>
    </row>
    <row r="4" spans="1:3" x14ac:dyDescent="0.2">
      <c r="A4" s="80" t="s">
        <v>535</v>
      </c>
      <c r="B4" s="81" t="s">
        <v>536</v>
      </c>
      <c r="C4" s="80" t="s">
        <v>537</v>
      </c>
    </row>
    <row r="5" spans="1:3" ht="25.5" x14ac:dyDescent="0.2">
      <c r="A5" s="107">
        <v>41932</v>
      </c>
      <c r="B5" s="82" t="s">
        <v>538</v>
      </c>
      <c r="C5" s="108" t="s">
        <v>539</v>
      </c>
    </row>
    <row r="6" spans="1:3" ht="38.25" x14ac:dyDescent="0.2">
      <c r="A6" s="107">
        <v>41968</v>
      </c>
      <c r="B6" s="106" t="s">
        <v>540</v>
      </c>
      <c r="C6" s="108" t="s">
        <v>541</v>
      </c>
    </row>
    <row r="7" spans="1:3" ht="25.5" x14ac:dyDescent="0.2">
      <c r="A7" s="107">
        <v>41989</v>
      </c>
      <c r="B7" s="106" t="s">
        <v>542</v>
      </c>
      <c r="C7" s="108" t="s">
        <v>543</v>
      </c>
    </row>
    <row r="8" spans="1:3" ht="63.75" x14ac:dyDescent="0.2">
      <c r="A8" s="107">
        <v>42026</v>
      </c>
      <c r="B8" s="106" t="s">
        <v>544</v>
      </c>
      <c r="C8" s="108" t="s">
        <v>541</v>
      </c>
    </row>
    <row r="9" spans="1:3" ht="38.25" x14ac:dyDescent="0.2">
      <c r="A9" s="107">
        <v>42044</v>
      </c>
      <c r="B9" s="106" t="s">
        <v>545</v>
      </c>
      <c r="C9" s="108" t="s">
        <v>543</v>
      </c>
    </row>
    <row r="10" spans="1:3" x14ac:dyDescent="0.2">
      <c r="A10" s="107">
        <v>42044</v>
      </c>
      <c r="B10" s="106" t="s">
        <v>546</v>
      </c>
      <c r="C10" s="108" t="s">
        <v>543</v>
      </c>
    </row>
    <row r="11" spans="1:3" ht="25.5" x14ac:dyDescent="0.2">
      <c r="A11" s="107">
        <v>42053</v>
      </c>
      <c r="B11" s="106" t="s">
        <v>547</v>
      </c>
      <c r="C11" s="108" t="s">
        <v>541</v>
      </c>
    </row>
    <row r="12" spans="1:3" ht="63.75" x14ac:dyDescent="0.2">
      <c r="A12" s="107">
        <v>42080</v>
      </c>
      <c r="B12" s="106" t="s">
        <v>548</v>
      </c>
      <c r="C12" s="108" t="s">
        <v>541</v>
      </c>
    </row>
    <row r="13" spans="1:3" ht="51" x14ac:dyDescent="0.2">
      <c r="A13" s="107">
        <v>42080</v>
      </c>
      <c r="B13" s="106" t="s">
        <v>549</v>
      </c>
      <c r="C13" s="108" t="s">
        <v>541</v>
      </c>
    </row>
    <row r="14" spans="1:3" ht="38.25" x14ac:dyDescent="0.2">
      <c r="A14" s="107">
        <v>42101</v>
      </c>
      <c r="B14" s="106" t="s">
        <v>550</v>
      </c>
      <c r="C14" s="108" t="s">
        <v>541</v>
      </c>
    </row>
    <row r="15" spans="1:3" ht="25.5" x14ac:dyDescent="0.2">
      <c r="A15" s="107">
        <v>42111</v>
      </c>
      <c r="B15" s="106" t="s">
        <v>551</v>
      </c>
      <c r="C15" s="108" t="s">
        <v>552</v>
      </c>
    </row>
    <row r="16" spans="1:3" ht="25.5" x14ac:dyDescent="0.2">
      <c r="A16" s="107">
        <v>42135</v>
      </c>
      <c r="B16" s="106" t="s">
        <v>553</v>
      </c>
      <c r="C16" s="108" t="s">
        <v>552</v>
      </c>
    </row>
    <row r="17" spans="1:3" x14ac:dyDescent="0.2">
      <c r="A17" s="107">
        <v>42139</v>
      </c>
      <c r="B17" s="106" t="s">
        <v>554</v>
      </c>
      <c r="C17" s="108" t="s">
        <v>541</v>
      </c>
    </row>
    <row r="18" spans="1:3" x14ac:dyDescent="0.2">
      <c r="A18" s="107">
        <v>42160</v>
      </c>
      <c r="B18" s="106" t="s">
        <v>555</v>
      </c>
      <c r="C18" s="108" t="s">
        <v>539</v>
      </c>
    </row>
    <row r="19" spans="1:3" ht="25.5" x14ac:dyDescent="0.2">
      <c r="A19" s="107">
        <v>42164</v>
      </c>
      <c r="B19" s="106" t="s">
        <v>556</v>
      </c>
      <c r="C19" s="108" t="s">
        <v>541</v>
      </c>
    </row>
    <row r="20" spans="1:3" ht="25.5" x14ac:dyDescent="0.2">
      <c r="A20" s="107">
        <v>42195</v>
      </c>
      <c r="B20" s="106" t="s">
        <v>557</v>
      </c>
      <c r="C20" s="108" t="s">
        <v>541</v>
      </c>
    </row>
    <row r="21" spans="1:3" x14ac:dyDescent="0.2">
      <c r="A21" s="107">
        <v>42383</v>
      </c>
      <c r="B21" s="106" t="s">
        <v>558</v>
      </c>
      <c r="C21" s="108" t="s">
        <v>541</v>
      </c>
    </row>
    <row r="22" spans="1:3" ht="25.5" x14ac:dyDescent="0.2">
      <c r="A22" s="107">
        <v>42384</v>
      </c>
      <c r="B22" s="106" t="s">
        <v>559</v>
      </c>
      <c r="C22" s="108" t="s">
        <v>541</v>
      </c>
    </row>
    <row r="23" spans="1:3" x14ac:dyDescent="0.2">
      <c r="A23" s="107">
        <v>42384</v>
      </c>
      <c r="B23" s="83" t="s">
        <v>560</v>
      </c>
      <c r="C23" s="108" t="s">
        <v>541</v>
      </c>
    </row>
    <row r="24" spans="1:3" x14ac:dyDescent="0.2">
      <c r="A24" s="107">
        <v>42384</v>
      </c>
      <c r="B24" s="83" t="s">
        <v>561</v>
      </c>
      <c r="C24" s="108" t="s">
        <v>541</v>
      </c>
    </row>
    <row r="25" spans="1:3" ht="38.25" x14ac:dyDescent="0.2">
      <c r="A25" s="107">
        <v>42403</v>
      </c>
      <c r="B25" s="86" t="s">
        <v>562</v>
      </c>
      <c r="C25" s="108" t="s">
        <v>541</v>
      </c>
    </row>
    <row r="26" spans="1:3" ht="25.5" x14ac:dyDescent="0.2">
      <c r="A26" s="107">
        <v>42410</v>
      </c>
      <c r="B26" s="86" t="s">
        <v>563</v>
      </c>
      <c r="C26" s="108" t="s">
        <v>543</v>
      </c>
    </row>
    <row r="27" spans="1:3" ht="25.5" x14ac:dyDescent="0.2">
      <c r="A27" s="102">
        <v>42531</v>
      </c>
      <c r="B27" s="103" t="s">
        <v>564</v>
      </c>
      <c r="C27" s="104" t="s">
        <v>552</v>
      </c>
    </row>
    <row r="28" spans="1:3" ht="25.5" x14ac:dyDescent="0.2">
      <c r="A28" s="107">
        <v>42543</v>
      </c>
      <c r="B28" s="106" t="s">
        <v>565</v>
      </c>
      <c r="C28" s="108" t="s">
        <v>543</v>
      </c>
    </row>
    <row r="29" spans="1:3" ht="25.5" x14ac:dyDescent="0.2">
      <c r="A29" s="102">
        <v>42555</v>
      </c>
      <c r="B29" s="105" t="s">
        <v>566</v>
      </c>
      <c r="C29" s="104" t="s">
        <v>543</v>
      </c>
    </row>
    <row r="30" spans="1:3" x14ac:dyDescent="0.2">
      <c r="A30" s="107">
        <v>42618</v>
      </c>
      <c r="B30" s="86" t="s">
        <v>567</v>
      </c>
      <c r="C30" s="108" t="s">
        <v>543</v>
      </c>
    </row>
    <row r="31" spans="1:3" x14ac:dyDescent="0.2">
      <c r="A31" s="107">
        <v>42850</v>
      </c>
      <c r="B31" s="83" t="s">
        <v>568</v>
      </c>
      <c r="C31" s="108" t="s">
        <v>543</v>
      </c>
    </row>
    <row r="32" spans="1:3" ht="25.5" x14ac:dyDescent="0.2">
      <c r="A32" s="107">
        <v>42866</v>
      </c>
      <c r="B32" s="106" t="s">
        <v>569</v>
      </c>
      <c r="C32" s="108" t="s">
        <v>541</v>
      </c>
    </row>
    <row r="33" spans="1:3" x14ac:dyDescent="0.2">
      <c r="A33" s="107">
        <v>42870</v>
      </c>
      <c r="B33" s="106" t="s">
        <v>570</v>
      </c>
      <c r="C33" s="108" t="s">
        <v>552</v>
      </c>
    </row>
    <row r="34" spans="1:3" x14ac:dyDescent="0.2">
      <c r="A34" s="107">
        <v>42870</v>
      </c>
      <c r="B34" s="110" t="s">
        <v>571</v>
      </c>
      <c r="C34" s="108" t="s">
        <v>552</v>
      </c>
    </row>
    <row r="35" spans="1:3" x14ac:dyDescent="0.2">
      <c r="A35" s="107">
        <v>43282</v>
      </c>
      <c r="B35" s="110" t="s">
        <v>572</v>
      </c>
      <c r="C35" s="108" t="s">
        <v>573</v>
      </c>
    </row>
    <row r="36" spans="1:3" x14ac:dyDescent="0.2">
      <c r="A36" s="107">
        <v>43325</v>
      </c>
      <c r="B36" s="110" t="s">
        <v>574</v>
      </c>
      <c r="C36" s="108" t="s">
        <v>573</v>
      </c>
    </row>
    <row r="37" spans="1:3" x14ac:dyDescent="0.2">
      <c r="A37" s="107">
        <v>43327</v>
      </c>
      <c r="B37" s="83" t="s">
        <v>575</v>
      </c>
      <c r="C37" s="108" t="s">
        <v>573</v>
      </c>
    </row>
    <row r="38" spans="1:3" x14ac:dyDescent="0.2">
      <c r="A38" s="107">
        <v>43327</v>
      </c>
      <c r="B38" s="83" t="s">
        <v>576</v>
      </c>
      <c r="C38" s="108" t="s">
        <v>573</v>
      </c>
    </row>
    <row r="39" spans="1:3" x14ac:dyDescent="0.2">
      <c r="A39" s="107"/>
      <c r="B39" s="83" t="s">
        <v>577</v>
      </c>
      <c r="C39" s="108"/>
    </row>
    <row r="40" spans="1:3" x14ac:dyDescent="0.2">
      <c r="A40" s="107">
        <v>43369</v>
      </c>
      <c r="B40" s="110" t="s">
        <v>578</v>
      </c>
      <c r="C40" s="108" t="s">
        <v>573</v>
      </c>
    </row>
    <row r="41" spans="1:3" x14ac:dyDescent="0.2">
      <c r="A41" s="107">
        <v>43420</v>
      </c>
      <c r="B41" s="110" t="s">
        <v>579</v>
      </c>
      <c r="C41" s="108" t="s">
        <v>573</v>
      </c>
    </row>
    <row r="42" spans="1:3" x14ac:dyDescent="0.2">
      <c r="A42" s="107">
        <v>43420</v>
      </c>
      <c r="B42" s="110" t="s">
        <v>580</v>
      </c>
      <c r="C42" s="108" t="s">
        <v>573</v>
      </c>
    </row>
    <row r="43" spans="1:3" x14ac:dyDescent="0.2">
      <c r="A43" s="107">
        <v>43474</v>
      </c>
      <c r="B43" s="110" t="s">
        <v>581</v>
      </c>
      <c r="C43" s="108" t="s">
        <v>573</v>
      </c>
    </row>
    <row r="44" spans="1:3" x14ac:dyDescent="0.2">
      <c r="A44" s="107">
        <v>43475</v>
      </c>
      <c r="B44" s="110" t="s">
        <v>582</v>
      </c>
      <c r="C44" s="108" t="s">
        <v>573</v>
      </c>
    </row>
    <row r="45" spans="1:3" x14ac:dyDescent="0.2">
      <c r="A45" s="107">
        <v>43524</v>
      </c>
      <c r="B45" s="110" t="s">
        <v>583</v>
      </c>
      <c r="C45" s="108" t="s">
        <v>573</v>
      </c>
    </row>
    <row r="46" spans="1:3" x14ac:dyDescent="0.2">
      <c r="A46" s="107">
        <v>43524</v>
      </c>
      <c r="B46" s="110" t="s">
        <v>584</v>
      </c>
      <c r="C46" s="108" t="s">
        <v>573</v>
      </c>
    </row>
    <row r="47" spans="1:3" x14ac:dyDescent="0.2">
      <c r="A47" s="107">
        <v>43524</v>
      </c>
      <c r="B47" s="110" t="s">
        <v>585</v>
      </c>
      <c r="C47" s="108" t="s">
        <v>573</v>
      </c>
    </row>
    <row r="48" spans="1:3" x14ac:dyDescent="0.2">
      <c r="A48" s="107">
        <v>43524</v>
      </c>
      <c r="B48" s="110" t="s">
        <v>586</v>
      </c>
      <c r="C48" s="108" t="s">
        <v>573</v>
      </c>
    </row>
    <row r="49" spans="1:3" x14ac:dyDescent="0.2">
      <c r="A49" s="107">
        <v>43524</v>
      </c>
      <c r="B49" s="110" t="s">
        <v>587</v>
      </c>
      <c r="C49" s="108" t="s">
        <v>573</v>
      </c>
    </row>
    <row r="50" spans="1:3" x14ac:dyDescent="0.2">
      <c r="A50" s="107">
        <v>43536</v>
      </c>
      <c r="B50" s="110" t="s">
        <v>588</v>
      </c>
      <c r="C50" s="108" t="s">
        <v>573</v>
      </c>
    </row>
    <row r="51" spans="1:3" x14ac:dyDescent="0.2">
      <c r="A51" s="107">
        <v>43536</v>
      </c>
      <c r="B51" s="110" t="s">
        <v>589</v>
      </c>
      <c r="C51" s="108" t="s">
        <v>573</v>
      </c>
    </row>
    <row r="52" spans="1:3" x14ac:dyDescent="0.2">
      <c r="A52" s="107">
        <v>44047</v>
      </c>
      <c r="B52" s="110" t="s">
        <v>590</v>
      </c>
      <c r="C52" s="108" t="s">
        <v>573</v>
      </c>
    </row>
    <row r="53" spans="1:3" x14ac:dyDescent="0.2">
      <c r="A53" s="107">
        <v>44072</v>
      </c>
      <c r="B53" s="110" t="s">
        <v>591</v>
      </c>
      <c r="C53" s="108" t="s">
        <v>573</v>
      </c>
    </row>
    <row r="54" spans="1:3" x14ac:dyDescent="0.2">
      <c r="A54" s="107">
        <v>44172</v>
      </c>
      <c r="B54" s="110" t="s">
        <v>592</v>
      </c>
      <c r="C54" s="108" t="s">
        <v>573</v>
      </c>
    </row>
    <row r="55" spans="1:3" x14ac:dyDescent="0.2">
      <c r="A55" s="107"/>
      <c r="B55" s="110" t="s">
        <v>593</v>
      </c>
      <c r="C55" s="108"/>
    </row>
    <row r="56" spans="1:3" x14ac:dyDescent="0.2">
      <c r="A56" s="107">
        <v>44174</v>
      </c>
      <c r="B56" s="110" t="s">
        <v>594</v>
      </c>
      <c r="C56" s="108" t="s">
        <v>573</v>
      </c>
    </row>
    <row r="57" spans="1:3" x14ac:dyDescent="0.2">
      <c r="A57" s="107">
        <v>44868</v>
      </c>
      <c r="B57" s="110" t="s">
        <v>595</v>
      </c>
      <c r="C57" s="108" t="s">
        <v>596</v>
      </c>
    </row>
    <row r="58" spans="1:3" x14ac:dyDescent="0.2">
      <c r="A58" s="107">
        <v>44895</v>
      </c>
      <c r="B58" s="110" t="s">
        <v>597</v>
      </c>
      <c r="C58" s="108" t="s">
        <v>596</v>
      </c>
    </row>
    <row r="59" spans="1:3" ht="25.5" x14ac:dyDescent="0.2">
      <c r="A59" s="107">
        <v>44574</v>
      </c>
      <c r="B59" s="106" t="s">
        <v>598</v>
      </c>
      <c r="C59" s="108"/>
    </row>
    <row r="60" spans="1:3" x14ac:dyDescent="0.2">
      <c r="A60" s="107"/>
      <c r="B60" s="83"/>
      <c r="C60" s="108"/>
    </row>
    <row r="61" spans="1:3" x14ac:dyDescent="0.2">
      <c r="A61" s="107"/>
      <c r="B61" s="83"/>
      <c r="C61" s="108"/>
    </row>
    <row r="62" spans="1:3" x14ac:dyDescent="0.2">
      <c r="A62" s="107"/>
      <c r="B62" s="83"/>
      <c r="C62" s="108"/>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7">
    <tabColor rgb="FF7030A0"/>
  </sheetPr>
  <dimension ref="B1:O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6"/>
      <c r="D26" s="466"/>
      <c r="E26" s="466"/>
      <c r="F26" s="466"/>
      <c r="G26" s="466"/>
      <c r="H26" s="466"/>
      <c r="I26" s="466"/>
      <c r="J26" s="466"/>
      <c r="K26" s="466"/>
      <c r="L26" s="466"/>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VIUajworaSPvh56rwfOK6jNgjqkdDlVpjNZhj56anhRwFHGXsviH7Bi4xxLziGoOR+ryBOSS1hRH/2+7z3S6qA==" saltValue="AipgViFnTKsIkOeJZpD9Yg==" spinCount="100000" sheet="1" objects="1" scenarios="1"/>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0">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6"/>
      <c r="D26" s="466"/>
      <c r="E26" s="466"/>
      <c r="F26" s="466"/>
      <c r="G26" s="466"/>
      <c r="H26" s="466"/>
      <c r="I26" s="466"/>
      <c r="J26" s="466"/>
      <c r="K26" s="466"/>
      <c r="L26" s="466"/>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rKDhSc9X8VNx5dxe3l8z/avwJNbMzthOJknDVu0Uc3UO96XW2Yi0vVjP10OHOm1/kEKP8RlU+D2l8ZC34N+KdQ==" saltValue="4Bq/bld1irxlU2bf0Hedwg==" spinCount="100000" sheet="1" objects="1" scenarios="1"/>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1">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iiOfFsv7ltAwJqIVj3VorDh/K41BrpfI+r7U2JIJ9kanasr0Fj3DSLr7Ouz4+YxsLiBwyPXNZF8vZ4B9Cw92Rw==" saltValue="AiJFGEa3ulrLiHHezN99zA==" spinCount="100000" sheet="1" objects="1" scenarios="1"/>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o4plXDxP0vdqBkOPx2iz8MUPp3nzsbe0c143tO6/WxYcBS4KGemNZaCSp4Aw+qDeX19KMPYl8OfNUxGpcvngEQ==" saltValue="ttg5HfttXh11dHt7qSi1Yw==" spinCount="100000" sheet="1" objects="1" scenarios="1"/>
  <pageMargins left="0.7" right="0.7" top="0.75" bottom="0.75" header="0.3" footer="0.3"/>
  <legacy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DWFfa9Y4DVHdmRW5ELMtWI9OFu9+y8FnqHdaNEP+Tl8SsFm0zPjIKQ16BFZ4OggBXwgQ8YcSPgRq3VJ1+8QXHg==" saltValue="OIcTF2A4bDDPT+FUw3ceGQ==" spinCount="100000" sheet="1" objects="1" scenarios="1"/>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CM+3TE0+B9tZ+b7rvizU0cmOEUrhLjHIZGj/XfaN88fPu5izWHYTkTNH0jrFd8Ss7B7mGb3pLvot6OJibGtOzg==" saltValue="rBZYQCsKyK19MJjEJihfhg==" spinCount="100000" sheet="1" objects="1" scenarios="1"/>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0">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qthNj2zkmPIBGPw1s9YW+/G8ly02mzxwG6hOOReCbfggpGRG7KSW60lzvkfHfd+kLqpSrk8M1AjrGCDc66jZdg==" saltValue="9d01ZDBUoHjWXC7hg8f7xA==" spinCount="100000" sheet="1" objects="1" scenarios="1"/>
  <pageMargins left="0.7" right="0.7" top="0.75" bottom="0.75" header="0.3" footer="0.3"/>
  <legacy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Xkc5f7QfBypuONIP1thvsKsBLErIjJjEkZyc5gMPjHlWdcTo7dIAk8WmQDakfovz1F/Glzqd7UMauMr9MCQETA==" saltValue="wwO9QRJEJr6CGZFQuHZYzQ==" spinCount="100000" sheet="1" objects="1" scenarios="1"/>
  <pageMargins left="0.7" right="0.7" top="0.75" bottom="0.75" header="0.3" footer="0.3"/>
  <legacy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2">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e">
        <f>Budsjett!#REF!</f>
        <v>#REF!</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SNoVO/yD60UfKqD77q9iXf4w2UURKnGNnaInfcoMBg+A5al/H9Z1b0wZFR7tFLlugBWeUkCpGJLCZfNEJVb4Gg==" saltValue="8ynxmHU34ucfj1ytqQBeLQ==" spinCount="100000" sheet="1" objects="1" scenarios="1"/>
  <pageMargins left="0.7" right="0.7" top="0.75" bottom="0.75" header="0.3" footer="0.3"/>
  <legacy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3">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0HgbdWMk511SyAL5Er/4sDkG4sn+n7bjg+9S+gpSCUXONXPCgudJYnaonLieJzCe9MG0UFaeccimdn6X3CwWmQ==" saltValue="ixJrp6/3TqFf4MS3EJvMaQ==" spinCount="100000" sheet="1" objects="1" scenarios="1"/>
  <pageMargins left="0.7" right="0.7" top="0.75" bottom="0.75" header="0.3" footer="0.3"/>
  <legacy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4">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9O/DEylNZ3J4SBz9xLwR0HT5dti5duIjzt6yYMXtN7PCk2OzqguvultTrto0BbEnbg5ggrUMt4m/P86gtLqw==" saltValue="Rx6gcofUPTDwwqsan2S8kA==" spinCount="100000" sheet="1" formatCells="0" formatColumns="0" formatRows="0"/>
  <mergeCells count="1">
    <mergeCell ref="B34:Q34"/>
  </mergeCells>
  <pageMargins left="0.7" right="0.7" top="0.75" bottom="0.75" header="0.3" footer="0.3"/>
  <pageSetup paperSize="9" scale="48"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6">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wACGjFLSu3UgFgCGXx9hSddNC6bAgsPYA3/zjW2P5ZnVs21eAMwhOlPOR6nyTKf/oqLN0R9fRqoXjOKkmGrg+w==" saltValue="N/lRa51Ivg6tAFmsQ/70Nw==" spinCount="100000" sheet="1" formatCells="0" formatColumns="0" formatRows="0"/>
  <mergeCells count="1">
    <mergeCell ref="B34:Q34"/>
  </mergeCells>
  <pageMargins left="0.7" right="0.7" top="0.75" bottom="0.75" header="0.3" footer="0.3"/>
  <pageSetup paperSize="9" scale="48"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7">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FEhvDnlfacKMc/HUFjYpEp6Z91VzniYkIUVyk9744vnfYlJ9vshosOvVUIVafM4Ja/o4QfIB1JPVWc2PUnDQg==" saltValue="N/EoPpATGnjAU+BSU6o9BA==" spinCount="100000" sheet="1" formatCells="0" formatColumns="0" formatRows="0"/>
  <mergeCells count="1">
    <mergeCell ref="B34:Q34"/>
  </mergeCells>
  <pageMargins left="0.7" right="0.7" top="0.75" bottom="0.75" header="0.3" footer="0.3"/>
  <pageSetup paperSize="9" scale="48"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8">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4llR4DCUILQ0W3azM15cGL7py5nd2lP1r55mTbZ50obd0LvjmHCzHt+vjo06VPin2VLow776D79+E8WMvQ2hFA==" saltValue="DE4nPMHGNBf+DNRDHOnR7g==" spinCount="100000" sheet="1" formatCells="0" formatColumns="0" formatRows="0"/>
  <mergeCells count="1">
    <mergeCell ref="B34:Q34"/>
  </mergeCells>
  <pageMargins left="0.7" right="0.7" top="0.75" bottom="0.75" header="0.3" footer="0.3"/>
  <pageSetup paperSize="9" scale="48"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9">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1yERuV0wiFyEUPpePdghp1EbPuF3ViUXOyUsWavn4s140tYPsjwOunt8sbid/W2E+yDQMROHvF4k56f1ushU7g==" saltValue="VhYiddVgVzU5dRBw6ZMJIg==" spinCount="100000" sheet="1" formatCells="0" formatColumns="0" formatRows="0"/>
  <mergeCells count="1">
    <mergeCell ref="B34:Q34"/>
  </mergeCells>
  <pageMargins left="0.7" right="0.7" top="0.75" bottom="0.75" header="0.3" footer="0.3"/>
  <pageSetup paperSize="9" scale="48"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CaAOyMw2vtH115wCSj9/NppbwWNfTBVMvUg4+QTROX2KtK44znUzOdVQcZR17J0mlFOVdQ11iFKZbyMUTu2Ew==" saltValue="yOKpF/8OGYp1/Ex6BMJjKg==" spinCount="100000" sheet="1" formatCells="0" formatColumns="0" formatRows="0"/>
  <mergeCells count="1">
    <mergeCell ref="B34:Q34"/>
  </mergeCells>
  <pageMargins left="0.7" right="0.7" top="0.75" bottom="0.75" header="0.3" footer="0.3"/>
  <pageSetup paperSize="9" scale="48"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1">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onVH3i1vD2NFPB7SAaoO4CntMqzSWQb3HFWUa4JGem1bUkQBpD1Szl1jgUZD7s0lDrkUYb2Adx1ojmCii5Xuug==" saltValue="x+dt2jqRVZvnq2y4FwlSKw==" spinCount="100000" sheet="1" formatCells="0" formatColumns="0" formatRows="0"/>
  <mergeCells count="1">
    <mergeCell ref="B34:Q34"/>
  </mergeCells>
  <pageMargins left="0.7" right="0.7" top="0.75" bottom="0.75" header="0.3" footer="0.3"/>
  <pageSetup paperSize="9" scale="48"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2">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DOOBfoZYTvTmT8SzGSileNk0XZVNz/YxFbOe7j76WmnyFZFXpVkCLCl82lVVBako7SrD3DniZvdRaeWtGo9tLA==" saltValue="/T5qFZYxgjF+4xwkIJxiEQ==" spinCount="100000" sheet="1" formatCells="0" formatColumns="0" formatRows="0"/>
  <mergeCells count="1">
    <mergeCell ref="B34:Q34"/>
  </mergeCells>
  <pageMargins left="0.7" right="0.7" top="0.75" bottom="0.75" header="0.3" footer="0.3"/>
  <pageSetup paperSize="9" scale="48"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3">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59"/>
      <c r="H1" s="459"/>
      <c r="I1" s="499"/>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ervY5WZyv4D0YSC0VDf3pX4gX7TtueddPzlCQxyNcQ8Vp1SwW8FYt/mqQhM9iTSs+fzbehfiC5P70WF6p+uDg==" saltValue="OLxQuHQNE5mV/teGbn+Pvg==" spinCount="100000" sheet="1" formatCells="0" formatColumns="0" formatRows="0"/>
  <mergeCells count="1">
    <mergeCell ref="B34:Q34"/>
  </mergeCells>
  <pageMargins left="0.7" right="0.7" top="0.75" bottom="0.75" header="0.3" footer="0.3"/>
  <pageSetup paperSize="9" scale="48"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4">
    <tabColor rgb="FF7030A0"/>
    <pageSetUpPr fitToPage="1"/>
  </sheetPr>
  <dimension ref="B1:AA47"/>
  <sheetViews>
    <sheetView showGridLines="0" zoomScale="90" zoomScaleNormal="90" workbookViewId="0">
      <selection activeCell="O31" sqref="C31:O32"/>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495</v>
      </c>
      <c r="C34" s="750"/>
      <c r="D34" s="750"/>
      <c r="E34" s="750"/>
      <c r="F34" s="750"/>
      <c r="G34" s="750"/>
      <c r="H34" s="750"/>
      <c r="I34" s="750"/>
      <c r="J34" s="750"/>
      <c r="K34" s="750"/>
      <c r="L34" s="750"/>
      <c r="M34" s="750"/>
      <c r="N34" s="750"/>
      <c r="O34" s="750"/>
      <c r="P34" s="750"/>
      <c r="Q34" s="750"/>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L+/CTENli7pYKAW1YOLi6++Vppzi++aAa4oLXRTqXWYo/GAd2yUzhpAvMXSQHZzWV8o3ImnIoqm8zsSVMCMBOg==" saltValue="vvzl3Ig4mQW2IjuNAji7OQ==" spinCount="100000" sheet="1" formatCells="0" formatColumns="0" formatRows="0"/>
  <mergeCells count="1">
    <mergeCell ref="B34:Q34"/>
  </mergeCells>
  <pageMargins left="0.7" right="0.7" top="0.75" bottom="0.75" header="0.3" footer="0.3"/>
  <pageSetup paperSize="9"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5369E5ABA06D26428B173CB6AB55433A" ma:contentTypeVersion="26" ma:contentTypeDescription="Opprett et nytt dokument." ma:contentTypeScope="" ma:versionID="d70a27c9890daa67e1e4ef2b11b005e3">
  <xsd:schema xmlns:xsd="http://www.w3.org/2001/XMLSchema" xmlns:xs="http://www.w3.org/2001/XMLSchema" xmlns:p="http://schemas.microsoft.com/office/2006/metadata/properties" xmlns:ns2="082b8287-1761-47ec-85c7-1ed41e304466" xmlns:ns3="fe3dbee9-d89e-44f3-a63d-d62eb292bfbf" targetNamespace="http://schemas.microsoft.com/office/2006/metadata/properties" ma:root="true" ma:fieldsID="465e43361d67b637507a0fc0ac06e19a" ns2:_="" ns3:_="">
    <xsd:import namespace="082b8287-1761-47ec-85c7-1ed41e304466"/>
    <xsd:import namespace="fe3dbee9-d89e-44f3-a63d-d62eb292bfb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A3metodikk" minOccurs="0"/>
                <xsd:element ref="ns2:M_x00f8_tedato" minOccurs="0"/>
                <xsd:element ref="ns3:TaxCatchAll" minOccurs="0"/>
                <xsd:element ref="ns2:UIOfakultet" minOccurs="0"/>
                <xsd:element ref="ns2:_x00d8_VAProsess" minOccurs="0"/>
                <xsd:element ref="ns2:A3referanse" minOccurs="0"/>
                <xsd:element ref="ns2:Informasjon" minOccurs="0"/>
                <xsd:element ref="ns2:Dato"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Etikett"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2b8287-1761-47ec-85c7-1ed41e3044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A3metodikk" ma:index="13" nillable="true" ma:displayName="A3 metodikk" ma:format="Dropdown" ma:internalName="A3metodikk">
      <xsd:simpleType>
        <xsd:restriction base="dms:Choice">
          <xsd:enumeration value="Generisk"/>
          <xsd:enumeration value="Observert problem"/>
          <xsd:enumeration value="Nåsituasjon"/>
          <xsd:enumeration value="Ønsket situasjon"/>
          <xsd:enumeration value="Rotårsaksanalyse"/>
          <xsd:enumeration value="Tiltak og tiltaksplan"/>
          <xsd:enumeration value="Vurdering av tiltak"/>
          <xsd:enumeration value="Implementering og oppfølging"/>
        </xsd:restriction>
      </xsd:simpleType>
    </xsd:element>
    <xsd:element name="M_x00f8_tedato" ma:index="14" nillable="true" ma:displayName="Møtedato" ma:default="[today]" ma:format="DateOnly" ma:internalName="M_x00f8_tedato">
      <xsd:simpleType>
        <xsd:restriction base="dms:DateTime"/>
      </xsd:simpleType>
    </xsd:element>
    <xsd:element name="UIOfakultet" ma:index="16" nillable="true" ma:displayName="UIO fakultet" ma:format="Dropdown" ma:internalName="UIOfakultet">
      <xsd:simpleType>
        <xsd:restriction base="dms:Choice">
          <xsd:enumeration value="UV"/>
          <xsd:enumeration value="TF"/>
          <xsd:enumeration value="SV"/>
          <xsd:enumeration value="HF"/>
          <xsd:enumeration value="MED"/>
          <xsd:enumeration value="MN"/>
          <xsd:enumeration value="KHM"/>
          <xsd:enumeration value="Valg 8"/>
          <xsd:enumeration value="LOS"/>
          <xsd:enumeration value="MN"/>
          <xsd:enumeration value="JUS"/>
          <xsd:enumeration value="Valg 12"/>
        </xsd:restriction>
      </xsd:simpleType>
    </xsd:element>
    <xsd:element name="_x00d8_VAProsess" ma:index="17" nillable="true" ma:displayName="ØVA Prosess" ma:format="Dropdown" ma:internalName="_x00d8_VAProsess">
      <xsd:simpleType>
        <xsd:restriction base="dms:Choice">
          <xsd:enumeration value="TOA"/>
          <xsd:enumeration value="Lønn"/>
          <xsd:enumeration value="Prosjekt"/>
          <xsd:enumeration value="Økonomistyring"/>
          <xsd:enumeration value="FtI"/>
          <xsd:enumeration value="BtB"/>
          <xsd:enumeration value="Regnskap"/>
          <xsd:enumeration value="Økonomimodell"/>
          <xsd:enumeration value="Valg 9"/>
        </xsd:restriction>
      </xsd:simpleType>
    </xsd:element>
    <xsd:element name="A3referanse" ma:index="18" nillable="true" ma:displayName="A3 referanse" ma:description="Referanse til A3-metodikk" ma:format="Dropdown" ma:internalName="A3referanse">
      <xsd:complexType>
        <xsd:complexContent>
          <xsd:extension base="dms:MultiChoice">
            <xsd:sequence>
              <xsd:element name="Value" maxOccurs="unbounded" minOccurs="0" nillable="true">
                <xsd:simpleType>
                  <xsd:restriction base="dms:Choice">
                    <xsd:enumeration value="00 Generisk"/>
                    <xsd:enumeration value="01 Problemdefinisjon"/>
                    <xsd:enumeration value="02 Nåsituasjon"/>
                    <xsd:enumeration value="03 Ønsket situasjon"/>
                    <xsd:enumeration value="04 Rotårsaksanalyse"/>
                    <xsd:enumeration value="05 Tiltaksgenerering"/>
                    <xsd:enumeration value="06 Tiltaksplan"/>
                    <xsd:enumeration value="07 Vurdering av tiltak"/>
                    <xsd:enumeration value="08 Implementering/opprettholdelse"/>
                  </xsd:restriction>
                </xsd:simpleType>
              </xsd:element>
            </xsd:sequence>
          </xsd:extension>
        </xsd:complexContent>
      </xsd:complexType>
    </xsd:element>
    <xsd:element name="Informasjon" ma:index="19" nillable="true" ma:displayName="Informasjon" ma:format="Dropdown" ma:internalName="Informasjon">
      <xsd:simpleType>
        <xsd:restriction base="dms:Text">
          <xsd:maxLength value="255"/>
        </xsd:restriction>
      </xsd:simpleType>
    </xsd:element>
    <xsd:element name="Dato" ma:index="20" nillable="true" ma:displayName="Dato" ma:format="DateOnly" ma:internalName="Dato">
      <xsd:simpleType>
        <xsd:restriction base="dms:DateTime"/>
      </xsd:simpleType>
    </xsd:element>
    <xsd:element name="lcf76f155ced4ddcb4097134ff3c332f" ma:index="22"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element name="MediaServiceGenerationTime" ma:index="24" nillable="true" ma:displayName="MediaServiceGenerationTime" ma:hidden="true" ma:internalName="MediaServiceGenerationTime" ma:readOnly="true">
      <xsd:simpleType>
        <xsd:restriction base="dms:Text"/>
      </xsd:simpleType>
    </xsd:element>
    <xsd:element name="MediaServiceEventHashCode" ma:index="25" nillable="true" ma:displayName="MediaServiceEventHashCode" ma:hidden="true" ma:internalName="MediaServiceEventHashCode"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DateTaken" ma:index="27" nillable="true" ma:displayName="MediaServiceDateTaken" ma:hidden="true" ma:indexed="true" ma:internalName="MediaServiceDateTaken" ma:readOnly="true">
      <xsd:simpleType>
        <xsd:restriction base="dms:Text"/>
      </xsd:simpleType>
    </xsd:element>
    <xsd:element name="MediaLengthInSeconds" ma:index="28" nillable="true" ma:displayName="MediaLengthInSeconds" ma:hidden="true" ma:internalName="MediaLengthInSeconds" ma:readOnly="true">
      <xsd:simpleType>
        <xsd:restriction base="dms:Unknown"/>
      </xsd:simpleType>
    </xsd:element>
    <xsd:element name="Etikett" ma:index="29" nillable="true" ma:displayName="Etikett" ma:format="Dropdown" ma:internalName="Etikett">
      <xsd:simpleType>
        <xsd:restriction base="dms:Choice">
          <xsd:enumeration value="Brukerundersøkelsen 2024"/>
          <xsd:enumeration value="Valg 2"/>
          <xsd:enumeration value="Valg 3"/>
        </xsd:restriction>
      </xsd:simpleType>
    </xsd:element>
    <xsd:element name="MediaServiceLocation" ma:index="30" nillable="true" ma:displayName="Location" ma:indexed="true" ma:internalName="MediaServiceLocation" ma:readOnly="true">
      <xsd:simpleType>
        <xsd:restriction base="dms:Text"/>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3dbee9-d89e-44f3-a63d-d62eb292bfbf"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ingsdetaljer" ma:internalName="SharedWithDetails" ma:readOnly="true">
      <xsd:simpleType>
        <xsd:restriction base="dms:Note">
          <xsd:maxLength value="255"/>
        </xsd:restriction>
      </xsd:simpleType>
    </xsd:element>
    <xsd:element name="TaxCatchAll" ma:index="15" nillable="true" ma:displayName="Taxonomy Catch All Column" ma:hidden="true" ma:list="{de48fe00-8cbf-4026-875a-0d34c66c0eca}" ma:internalName="TaxCatchAll" ma:showField="CatchAllData" ma:web="fe3dbee9-d89e-44f3-a63d-d62eb292bf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e3dbee9-d89e-44f3-a63d-d62eb292bfbf" xsi:nil="true"/>
    <Dato xmlns="082b8287-1761-47ec-85c7-1ed41e304466" xsi:nil="true"/>
    <lcf76f155ced4ddcb4097134ff3c332f xmlns="082b8287-1761-47ec-85c7-1ed41e304466">
      <Terms xmlns="http://schemas.microsoft.com/office/infopath/2007/PartnerControls"/>
    </lcf76f155ced4ddcb4097134ff3c332f>
    <A3referanse xmlns="082b8287-1761-47ec-85c7-1ed41e304466" xsi:nil="true"/>
    <UIOfakultet xmlns="082b8287-1761-47ec-85c7-1ed41e304466" xsi:nil="true"/>
    <M_x00f8_tedato xmlns="082b8287-1761-47ec-85c7-1ed41e304466">2025-01-30T15:41:37+00:00</M_x00f8_tedato>
    <A3metodikk xmlns="082b8287-1761-47ec-85c7-1ed41e304466" xsi:nil="true"/>
    <_x00d8_VAProsess xmlns="082b8287-1761-47ec-85c7-1ed41e304466" xsi:nil="true"/>
    <Etikett xmlns="082b8287-1761-47ec-85c7-1ed41e304466" xsi:nil="true"/>
    <Informasjon xmlns="082b8287-1761-47ec-85c7-1ed41e30446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2E003FE-E36B-490C-B2BD-FF5AFFD043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2b8287-1761-47ec-85c7-1ed41e304466"/>
    <ds:schemaRef ds:uri="fe3dbee9-d89e-44f3-a63d-d62eb292bf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DED75B-9ADB-4A04-9336-9FA70C2C8E00}">
  <ds:schemaRefs>
    <ds:schemaRef ds:uri="http://schemas.microsoft.com/office/2006/metadata/properties"/>
    <ds:schemaRef ds:uri="http://schemas.microsoft.com/office/infopath/2007/PartnerControls"/>
    <ds:schemaRef ds:uri="fe3dbee9-d89e-44f3-a63d-d62eb292bfbf"/>
    <ds:schemaRef ds:uri="082b8287-1761-47ec-85c7-1ed41e304466"/>
  </ds:schemaRefs>
</ds:datastoreItem>
</file>

<file path=customXml/itemProps3.xml><?xml version="1.0" encoding="utf-8"?>
<ds:datastoreItem xmlns:ds="http://schemas.openxmlformats.org/officeDocument/2006/customXml" ds:itemID="{38884F3E-7E0B-408D-A9EF-A89BCF64634A}">
  <ds:schemaRefs>
    <ds:schemaRef ds:uri="http://schemas.microsoft.com/sharepoint/v3/contenttype/forms"/>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48</vt:i4>
      </vt:variant>
      <vt:variant>
        <vt:lpstr>Navngitte områder</vt:lpstr>
      </vt:variant>
      <vt:variant>
        <vt:i4>11</vt:i4>
      </vt:variant>
    </vt:vector>
  </HeadingPairs>
  <TitlesOfParts>
    <vt:vector size="59" baseType="lpstr">
      <vt:lpstr>Forside</vt:lpstr>
      <vt:lpstr>Registrering</vt:lpstr>
      <vt:lpstr>Budsjett</vt:lpstr>
      <vt:lpstr>Avkortet bevilgning</vt:lpstr>
      <vt:lpstr>Budsjett_FL</vt:lpstr>
      <vt:lpstr>Budsjett oppdrag</vt:lpstr>
      <vt:lpstr>Konferansemal</vt:lpstr>
      <vt:lpstr>Leiested</vt:lpstr>
      <vt:lpstr>Prosjektcontroller</vt:lpstr>
      <vt:lpstr>Prosjektcontroller_FL</vt:lpstr>
      <vt:lpstr>Prosjektleder</vt:lpstr>
      <vt:lpstr>Prosjektleder_FL</vt:lpstr>
      <vt:lpstr>Prosjekteier</vt:lpstr>
      <vt:lpstr>Prosjekteier_FL</vt:lpstr>
      <vt:lpstr>Intern budsjett oppdrag</vt:lpstr>
      <vt:lpstr>Tabeller</vt:lpstr>
      <vt:lpstr>NFR-budsjett</vt:lpstr>
      <vt:lpstr>RCN budget</vt:lpstr>
      <vt:lpstr>NFR - Inkl.partnere</vt:lpstr>
      <vt:lpstr>NFR-budsjett_FL</vt:lpstr>
      <vt:lpstr>RCN budget_FL</vt:lpstr>
      <vt:lpstr>NFR - Inkl.partnere_FL</vt:lpstr>
      <vt:lpstr>NFR-budsjett-SFF</vt:lpstr>
      <vt:lpstr>NFR - Inkl. partnere SFF</vt:lpstr>
      <vt:lpstr>SFF-tilleggsfin.eksist.</vt:lpstr>
      <vt:lpstr>SFF-tilleggsfin.nye</vt:lpstr>
      <vt:lpstr>Eksternt tilbud oppdrag</vt:lpstr>
      <vt:lpstr>Endringslogg</vt:lpstr>
      <vt:lpstr>NFR - Partner 1</vt:lpstr>
      <vt:lpstr>NFR - Partner 2</vt:lpstr>
      <vt:lpstr>NFR - Partner 3</vt:lpstr>
      <vt:lpstr>NFR - Partner 4</vt:lpstr>
      <vt:lpstr>NFR - Partner 5</vt:lpstr>
      <vt:lpstr>NFR - Partner 6</vt:lpstr>
      <vt:lpstr>NFR - Partner 7</vt:lpstr>
      <vt:lpstr>NFR - Partner 8</vt:lpstr>
      <vt:lpstr>NFR - Partner 9</vt:lpstr>
      <vt:lpstr>NFR - Partner 10</vt:lpstr>
      <vt:lpstr>NFR SFF - Partner 1</vt:lpstr>
      <vt:lpstr>NFR SFF - Partner 2</vt:lpstr>
      <vt:lpstr>NFR SFF - Partner 3</vt:lpstr>
      <vt:lpstr>NFR SFF - Partner 4</vt:lpstr>
      <vt:lpstr>NFR SFF - Partner 5</vt:lpstr>
      <vt:lpstr>NFR SFF - Partner 6</vt:lpstr>
      <vt:lpstr>NFR SFF - Partner 7</vt:lpstr>
      <vt:lpstr>NFR SFF - Partner 8</vt:lpstr>
      <vt:lpstr>NFR SFF - Partner 9</vt:lpstr>
      <vt:lpstr>NFR SFF - Partner 10</vt:lpstr>
      <vt:lpstr>Budsjett!Utskriftsområde</vt:lpstr>
      <vt:lpstr>Budsjett_FL!Utskriftsområde</vt:lpstr>
      <vt:lpstr>'Eksternt tilbud oppdrag'!Utskriftsområde</vt:lpstr>
      <vt:lpstr>Konferansemal!Utskriftsområde</vt:lpstr>
      <vt:lpstr>Leiested!Utskriftsområde</vt:lpstr>
      <vt:lpstr>Prosjektcontroller!Utskriftsområde</vt:lpstr>
      <vt:lpstr>Prosjektcontroller_FL!Utskriftsområde</vt:lpstr>
      <vt:lpstr>Prosjekteier!Utskriftsområde</vt:lpstr>
      <vt:lpstr>Prosjekteier_FL!Utskriftsområde</vt:lpstr>
      <vt:lpstr>Prosjektleder!Utskriftsområde</vt:lpstr>
      <vt:lpstr>Prosjektleder_FL!Utskriftsområde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Terje Bakke</cp:lastModifiedBy>
  <cp:revision/>
  <dcterms:created xsi:type="dcterms:W3CDTF">2005-03-08T12:09:19Z</dcterms:created>
  <dcterms:modified xsi:type="dcterms:W3CDTF">2025-12-15T14:22:25Z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0x0101005369E5ABA06D26428B173CB6AB55433A</vt:lpwstr>
  </property>
  <property fmtid="{D5CDD505-2E9C-101B-9397-08002B2CF9AE}" pid="3" name="MediaServiceImageTags">
    <vt:lpwstr/>
  </property>
</Properties>
</file>